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3科業務\106.5後\資料開放諮詢小組（每年提供私校補助清單）\"/>
    </mc:Choice>
  </mc:AlternateContent>
  <bookViews>
    <workbookView xWindow="0" yWindow="0" windowWidth="28800" windowHeight="12390" firstSheet="13" activeTab="13"/>
  </bookViews>
  <sheets>
    <sheet name="0-85-100年私校獎補助款明細 (2)" sheetId="18" r:id="rId1"/>
    <sheet name="93-98年私校獎補助款明細 (監察院)" sheetId="15" r:id="rId2"/>
    <sheet name="Sheet1" sheetId="11" r:id="rId3"/>
    <sheet name="85學年至98年度總經費" sheetId="10" r:id="rId4"/>
    <sheet name="90至96" sheetId="9" r:id="rId5"/>
    <sheet name="96至98評鑑未通過" sheetId="12" r:id="rId6"/>
    <sheet name="94至98" sheetId="8" r:id="rId7"/>
    <sheet name="歷年度私校獎補助-詳細版" sheetId="6" r:id="rId8"/>
    <sheet name="私校94-95獎補助款" sheetId="7" r:id="rId9"/>
    <sheet name="各校" sheetId="13" r:id="rId10"/>
    <sheet name="工作表1" sheetId="14" r:id="rId11"/>
    <sheet name="98-100年私校獎補助款明細" sheetId="16" r:id="rId12"/>
    <sheet name="93-100年私校獎補助款明細" sheetId="1" state="hidden" r:id="rId13"/>
    <sheet name="0-93-104年私校獎補助款明細" sheetId="19" r:id="rId14"/>
  </sheets>
  <externalReferences>
    <externalReference r:id="rId15"/>
    <externalReference r:id="rId16"/>
    <externalReference r:id="rId17"/>
  </externalReferences>
  <definedNames>
    <definedName name="_xlnm.Print_Area" localSheetId="0">'0-85-100年私校獎補助款明細 (2)'!$A$1:$Q$45</definedName>
    <definedName name="_xlnm.Print_Area" localSheetId="13">'0-93-104年私校獎補助款明細'!$A$2:$O$59</definedName>
    <definedName name="_xlnm.Print_Area" localSheetId="4">'90至96'!$A$1:$F$30</definedName>
    <definedName name="_xlnm.Print_Area" localSheetId="12">'93-100年私校獎補助款明細'!$A$1:$I$45</definedName>
    <definedName name="_xlnm.Print_Area" localSheetId="1">'93-98年私校獎補助款明細 (監察院)'!$A$1:$Z$45</definedName>
    <definedName name="_xlnm.Print_Area" localSheetId="6">'94至98'!$A$1:$G$49</definedName>
    <definedName name="_xlnm.Print_Area" localSheetId="11">'98-100年私校獎補助款明細'!$A$1:$N$42</definedName>
    <definedName name="_xlnm.Print_Titles" localSheetId="1">'93-98年私校獎補助款明細 (監察院)'!$A:$A</definedName>
    <definedName name="_xlnm.Print_Titles" localSheetId="11">'98-100年私校獎補助款明細'!$A:$A</definedName>
    <definedName name="_xlnm.Print_Titles" localSheetId="9">各校!$A:$A,各校!$1:$1</definedName>
    <definedName name="_xlnm.Print_Titles" localSheetId="7">'歷年度私校獎補助-詳細版'!$1:$3</definedName>
  </definedNames>
  <calcPr calcId="152511" fullCalcOnLoad="1"/>
</workbook>
</file>

<file path=xl/calcChain.xml><?xml version="1.0" encoding="utf-8"?>
<calcChain xmlns="http://schemas.openxmlformats.org/spreadsheetml/2006/main">
  <c r="N43" i="19" l="1"/>
  <c r="O43" i="19"/>
  <c r="N35" i="19"/>
  <c r="O35" i="19"/>
  <c r="N25" i="19"/>
  <c r="O25" i="19"/>
  <c r="N13" i="19"/>
  <c r="O13" i="19"/>
  <c r="M52" i="19"/>
  <c r="K52" i="19"/>
  <c r="J52" i="19"/>
  <c r="I52" i="19"/>
  <c r="H52" i="19"/>
  <c r="G52" i="19"/>
  <c r="F52" i="19"/>
  <c r="M50" i="19"/>
  <c r="K50" i="19"/>
  <c r="J50" i="19"/>
  <c r="M49" i="19"/>
  <c r="K49" i="19"/>
  <c r="J49" i="19"/>
  <c r="M43" i="19"/>
  <c r="L43" i="19"/>
  <c r="K43" i="19"/>
  <c r="J43" i="19"/>
  <c r="I42" i="19"/>
  <c r="H42" i="19"/>
  <c r="G42" i="19"/>
  <c r="F42" i="19"/>
  <c r="E42" i="19"/>
  <c r="D42" i="19"/>
  <c r="C42" i="19"/>
  <c r="B42" i="19"/>
  <c r="I41" i="19"/>
  <c r="H41" i="19"/>
  <c r="G41" i="19"/>
  <c r="F41" i="19"/>
  <c r="E41" i="19"/>
  <c r="D41" i="19"/>
  <c r="C41" i="19"/>
  <c r="B41" i="19"/>
  <c r="I40" i="19"/>
  <c r="H40" i="19"/>
  <c r="G40" i="19"/>
  <c r="F40" i="19"/>
  <c r="E40" i="19"/>
  <c r="D40" i="19"/>
  <c r="C40" i="19"/>
  <c r="B40" i="19"/>
  <c r="I39" i="19"/>
  <c r="H39" i="19"/>
  <c r="G39" i="19"/>
  <c r="F39" i="19"/>
  <c r="E39" i="19"/>
  <c r="D39" i="19"/>
  <c r="C39" i="19"/>
  <c r="B39" i="19"/>
  <c r="I38" i="19"/>
  <c r="H38" i="19"/>
  <c r="G38" i="19"/>
  <c r="F38" i="19"/>
  <c r="E38" i="19"/>
  <c r="D38" i="19"/>
  <c r="C38" i="19"/>
  <c r="B38" i="19"/>
  <c r="I37" i="19"/>
  <c r="H37" i="19"/>
  <c r="G37" i="19"/>
  <c r="F37" i="19"/>
  <c r="E37" i="19"/>
  <c r="D37" i="19"/>
  <c r="C37" i="19"/>
  <c r="B37" i="19"/>
  <c r="I36" i="19"/>
  <c r="I43" i="19"/>
  <c r="H36" i="19"/>
  <c r="H43" i="19"/>
  <c r="G36" i="19"/>
  <c r="G43" i="19"/>
  <c r="F36" i="19"/>
  <c r="F43" i="19"/>
  <c r="E36" i="19"/>
  <c r="E43" i="19"/>
  <c r="D36" i="19"/>
  <c r="D43" i="19"/>
  <c r="C36" i="19"/>
  <c r="C43" i="19"/>
  <c r="B36" i="19"/>
  <c r="B43" i="19"/>
  <c r="M35" i="19"/>
  <c r="L35" i="19"/>
  <c r="K35" i="19"/>
  <c r="J35" i="19"/>
  <c r="I34" i="19"/>
  <c r="H34" i="19"/>
  <c r="G34" i="19"/>
  <c r="F34" i="19"/>
  <c r="E34" i="19"/>
  <c r="D34" i="19"/>
  <c r="C34" i="19"/>
  <c r="B34" i="19"/>
  <c r="I33" i="19"/>
  <c r="H33" i="19"/>
  <c r="G33" i="19"/>
  <c r="F33" i="19"/>
  <c r="E33" i="19"/>
  <c r="D33" i="19"/>
  <c r="C33" i="19"/>
  <c r="B33" i="19"/>
  <c r="I32" i="19"/>
  <c r="H32" i="19"/>
  <c r="G32" i="19"/>
  <c r="F32" i="19"/>
  <c r="E32" i="19"/>
  <c r="D32" i="19"/>
  <c r="C32" i="19"/>
  <c r="B32" i="19"/>
  <c r="I31" i="19"/>
  <c r="H31" i="19"/>
  <c r="G31" i="19"/>
  <c r="F31" i="19"/>
  <c r="E31" i="19"/>
  <c r="D31" i="19"/>
  <c r="C31" i="19"/>
  <c r="B31" i="19"/>
  <c r="I30" i="19"/>
  <c r="H30" i="19"/>
  <c r="G30" i="19"/>
  <c r="F30" i="19"/>
  <c r="E30" i="19"/>
  <c r="D30" i="19"/>
  <c r="C30" i="19"/>
  <c r="B30" i="19"/>
  <c r="I29" i="19"/>
  <c r="H29" i="19"/>
  <c r="G29" i="19"/>
  <c r="F29" i="19"/>
  <c r="E29" i="19"/>
  <c r="D29" i="19"/>
  <c r="C29" i="19"/>
  <c r="B29" i="19"/>
  <c r="I28" i="19"/>
  <c r="H28" i="19"/>
  <c r="G28" i="19"/>
  <c r="F28" i="19"/>
  <c r="E28" i="19"/>
  <c r="D28" i="19"/>
  <c r="C28" i="19"/>
  <c r="B28" i="19"/>
  <c r="I27" i="19"/>
  <c r="H27" i="19"/>
  <c r="G27" i="19"/>
  <c r="F27" i="19"/>
  <c r="E27" i="19"/>
  <c r="D27" i="19"/>
  <c r="C27" i="19"/>
  <c r="B27" i="19"/>
  <c r="I26" i="19"/>
  <c r="I35" i="19"/>
  <c r="H26" i="19"/>
  <c r="H35" i="19"/>
  <c r="G26" i="19"/>
  <c r="G35" i="19"/>
  <c r="F26" i="19"/>
  <c r="F35" i="19"/>
  <c r="E26" i="19"/>
  <c r="E35" i="19"/>
  <c r="D26" i="19"/>
  <c r="D35" i="19"/>
  <c r="C26" i="19"/>
  <c r="C35" i="19"/>
  <c r="B26" i="19"/>
  <c r="B35" i="19"/>
  <c r="M25" i="19"/>
  <c r="L25" i="19"/>
  <c r="K25" i="19"/>
  <c r="J25" i="19"/>
  <c r="I24" i="19"/>
  <c r="H24" i="19"/>
  <c r="G24" i="19"/>
  <c r="F24" i="19"/>
  <c r="E24" i="19"/>
  <c r="D24" i="19"/>
  <c r="C24" i="19"/>
  <c r="B24" i="19"/>
  <c r="I23" i="19"/>
  <c r="H23" i="19"/>
  <c r="G23" i="19"/>
  <c r="F23" i="19"/>
  <c r="E23" i="19"/>
  <c r="D23" i="19"/>
  <c r="C23" i="19"/>
  <c r="B23" i="19"/>
  <c r="I22" i="19"/>
  <c r="H22" i="19"/>
  <c r="G22" i="19"/>
  <c r="F22" i="19"/>
  <c r="E22" i="19"/>
  <c r="D22" i="19"/>
  <c r="C22" i="19"/>
  <c r="B22" i="19"/>
  <c r="I21" i="19"/>
  <c r="H21" i="19"/>
  <c r="G21" i="19"/>
  <c r="F21" i="19"/>
  <c r="E21" i="19"/>
  <c r="D21" i="19"/>
  <c r="C21" i="19"/>
  <c r="B21" i="19"/>
  <c r="I20" i="19"/>
  <c r="H20" i="19"/>
  <c r="G20" i="19"/>
  <c r="F20" i="19"/>
  <c r="E20" i="19"/>
  <c r="D20" i="19"/>
  <c r="C20" i="19"/>
  <c r="B20" i="19"/>
  <c r="I19" i="19"/>
  <c r="H19" i="19"/>
  <c r="G19" i="19"/>
  <c r="F19" i="19"/>
  <c r="E19" i="19"/>
  <c r="D19" i="19"/>
  <c r="C19" i="19"/>
  <c r="B19" i="19"/>
  <c r="I18" i="19"/>
  <c r="H18" i="19"/>
  <c r="G18" i="19"/>
  <c r="F18" i="19"/>
  <c r="E18" i="19"/>
  <c r="D18" i="19"/>
  <c r="C18" i="19"/>
  <c r="B18" i="19"/>
  <c r="I17" i="19"/>
  <c r="H17" i="19"/>
  <c r="G17" i="19"/>
  <c r="F17" i="19"/>
  <c r="E17" i="19"/>
  <c r="D17" i="19"/>
  <c r="C17" i="19"/>
  <c r="B17" i="19"/>
  <c r="I16" i="19"/>
  <c r="H16" i="19"/>
  <c r="G16" i="19"/>
  <c r="F16" i="19"/>
  <c r="E16" i="19"/>
  <c r="D16" i="19"/>
  <c r="C16" i="19"/>
  <c r="B16" i="19"/>
  <c r="I15" i="19"/>
  <c r="H15" i="19"/>
  <c r="G15" i="19"/>
  <c r="F15" i="19"/>
  <c r="E15" i="19"/>
  <c r="D15" i="19"/>
  <c r="C15" i="19"/>
  <c r="B15" i="19"/>
  <c r="I14" i="19"/>
  <c r="H14" i="19"/>
  <c r="H25" i="19"/>
  <c r="G14" i="19"/>
  <c r="F14" i="19"/>
  <c r="F25" i="19"/>
  <c r="E14" i="19"/>
  <c r="D14" i="19"/>
  <c r="D25" i="19"/>
  <c r="C14" i="19"/>
  <c r="B14" i="19"/>
  <c r="B25" i="19"/>
  <c r="M13" i="19"/>
  <c r="L13" i="19"/>
  <c r="K13" i="19"/>
  <c r="J13" i="19"/>
  <c r="I12" i="19"/>
  <c r="H12" i="19"/>
  <c r="G12" i="19"/>
  <c r="F12" i="19"/>
  <c r="E12" i="19"/>
  <c r="D12" i="19"/>
  <c r="C12" i="19"/>
  <c r="B12" i="19"/>
  <c r="I11" i="19"/>
  <c r="H11" i="19"/>
  <c r="G11" i="19"/>
  <c r="F11" i="19"/>
  <c r="E11" i="19"/>
  <c r="D11" i="19"/>
  <c r="C11" i="19"/>
  <c r="B11" i="19"/>
  <c r="I10" i="19"/>
  <c r="H10" i="19"/>
  <c r="G10" i="19"/>
  <c r="F10" i="19"/>
  <c r="E10" i="19"/>
  <c r="D10" i="19"/>
  <c r="C10" i="19"/>
  <c r="B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I3" i="19"/>
  <c r="H3" i="19"/>
  <c r="G3" i="19"/>
  <c r="F3" i="19"/>
  <c r="E3" i="19"/>
  <c r="D3" i="19"/>
  <c r="M57" i="19"/>
  <c r="O57" i="19"/>
  <c r="K57" i="19"/>
  <c r="O52" i="19"/>
  <c r="O49" i="19"/>
  <c r="O50" i="19"/>
  <c r="AJ19" i="13"/>
  <c r="AI19" i="13"/>
  <c r="J57" i="19"/>
  <c r="O43" i="18"/>
  <c r="N43" i="18"/>
  <c r="Q42" i="18"/>
  <c r="Q44" i="18"/>
  <c r="P42" i="18"/>
  <c r="M42" i="18"/>
  <c r="D42" i="18"/>
  <c r="C42" i="18"/>
  <c r="B42" i="18"/>
  <c r="O41" i="18"/>
  <c r="N41" i="18"/>
  <c r="L41" i="18"/>
  <c r="K41" i="18"/>
  <c r="J41" i="18"/>
  <c r="I41" i="18"/>
  <c r="H41" i="18"/>
  <c r="O40" i="18"/>
  <c r="N40" i="18"/>
  <c r="L40" i="18"/>
  <c r="K40" i="18"/>
  <c r="J40" i="18"/>
  <c r="I40" i="18"/>
  <c r="H40" i="18"/>
  <c r="O39" i="18"/>
  <c r="N39" i="18"/>
  <c r="L39" i="18"/>
  <c r="K39" i="18"/>
  <c r="J39" i="18"/>
  <c r="I39" i="18"/>
  <c r="H39" i="18"/>
  <c r="O38" i="18"/>
  <c r="N38" i="18"/>
  <c r="L38" i="18"/>
  <c r="K38" i="18"/>
  <c r="J38" i="18"/>
  <c r="I38" i="18"/>
  <c r="H38" i="18"/>
  <c r="O37" i="18"/>
  <c r="N37" i="18"/>
  <c r="L37" i="18"/>
  <c r="K37" i="18"/>
  <c r="J37" i="18"/>
  <c r="I37" i="18"/>
  <c r="H37" i="18"/>
  <c r="O36" i="18"/>
  <c r="N36" i="18"/>
  <c r="L36" i="18"/>
  <c r="K36" i="18"/>
  <c r="J36" i="18"/>
  <c r="I36" i="18"/>
  <c r="H36" i="18"/>
  <c r="O35" i="18"/>
  <c r="N35" i="18"/>
  <c r="L35" i="18"/>
  <c r="K35" i="18"/>
  <c r="J35" i="18"/>
  <c r="I35" i="18"/>
  <c r="H35" i="18"/>
  <c r="O34" i="18"/>
  <c r="N34" i="18"/>
  <c r="L34" i="18"/>
  <c r="K34" i="18"/>
  <c r="J34" i="18"/>
  <c r="I34" i="18"/>
  <c r="H34" i="18"/>
  <c r="O33" i="18"/>
  <c r="N33" i="18"/>
  <c r="L33" i="18"/>
  <c r="K33" i="18"/>
  <c r="K42" i="18"/>
  <c r="J33" i="18"/>
  <c r="I33" i="18"/>
  <c r="H33" i="18"/>
  <c r="H42" i="18"/>
  <c r="Q32" i="18"/>
  <c r="P32" i="18"/>
  <c r="P44" i="18"/>
  <c r="M32" i="18"/>
  <c r="O30" i="18"/>
  <c r="N30" i="18"/>
  <c r="L30" i="18"/>
  <c r="K30" i="18"/>
  <c r="J30" i="18"/>
  <c r="I30" i="18"/>
  <c r="H30" i="18"/>
  <c r="O29" i="18"/>
  <c r="N29" i="18"/>
  <c r="L29" i="18"/>
  <c r="K29" i="18"/>
  <c r="J29" i="18"/>
  <c r="I29" i="18"/>
  <c r="H29" i="18"/>
  <c r="O28" i="18"/>
  <c r="N28" i="18"/>
  <c r="L28" i="18"/>
  <c r="K28" i="18"/>
  <c r="J28" i="18"/>
  <c r="I28" i="18"/>
  <c r="H28" i="18"/>
  <c r="O27" i="18"/>
  <c r="N27" i="18"/>
  <c r="L27" i="18"/>
  <c r="K27" i="18"/>
  <c r="J27" i="18"/>
  <c r="I27" i="18"/>
  <c r="H27" i="18"/>
  <c r="O26" i="18"/>
  <c r="N26" i="18"/>
  <c r="L26" i="18"/>
  <c r="K26" i="18"/>
  <c r="J26" i="18"/>
  <c r="J32" i="18"/>
  <c r="I26" i="18"/>
  <c r="H26" i="18"/>
  <c r="O25" i="18"/>
  <c r="O32" i="18"/>
  <c r="N25" i="18"/>
  <c r="L25" i="18"/>
  <c r="L32" i="18"/>
  <c r="K25" i="18"/>
  <c r="J25" i="18"/>
  <c r="I25" i="18"/>
  <c r="H25" i="18"/>
  <c r="H32" i="18"/>
  <c r="Q24" i="18"/>
  <c r="P24" i="18"/>
  <c r="M24" i="18"/>
  <c r="O23" i="18"/>
  <c r="N23" i="18"/>
  <c r="L23" i="18"/>
  <c r="K23" i="18"/>
  <c r="J23" i="18"/>
  <c r="I23" i="18"/>
  <c r="H23" i="18"/>
  <c r="O22" i="18"/>
  <c r="N22" i="18"/>
  <c r="L22" i="18"/>
  <c r="K22" i="18"/>
  <c r="J22" i="18"/>
  <c r="I22" i="18"/>
  <c r="H22" i="18"/>
  <c r="O21" i="18"/>
  <c r="N21" i="18"/>
  <c r="L21" i="18"/>
  <c r="K21" i="18"/>
  <c r="J21" i="18"/>
  <c r="I21" i="18"/>
  <c r="H21" i="18"/>
  <c r="O20" i="18"/>
  <c r="N20" i="18"/>
  <c r="L20" i="18"/>
  <c r="K20" i="18"/>
  <c r="J20" i="18"/>
  <c r="I20" i="18"/>
  <c r="H20" i="18"/>
  <c r="O19" i="18"/>
  <c r="N19" i="18"/>
  <c r="L19" i="18"/>
  <c r="K19" i="18"/>
  <c r="J19" i="18"/>
  <c r="I19" i="18"/>
  <c r="H19" i="18"/>
  <c r="O18" i="18"/>
  <c r="N18" i="18"/>
  <c r="L18" i="18"/>
  <c r="K18" i="18"/>
  <c r="J18" i="18"/>
  <c r="I18" i="18"/>
  <c r="H18" i="18"/>
  <c r="O17" i="18"/>
  <c r="O24" i="18"/>
  <c r="N17" i="18"/>
  <c r="L17" i="18"/>
  <c r="K17" i="18"/>
  <c r="J17" i="18"/>
  <c r="J24" i="18"/>
  <c r="I17" i="18"/>
  <c r="I24" i="18"/>
  <c r="H17" i="18"/>
  <c r="Q16" i="18"/>
  <c r="P16" i="18"/>
  <c r="M16" i="18"/>
  <c r="O15" i="18"/>
  <c r="N15" i="18"/>
  <c r="L15" i="18"/>
  <c r="K15" i="18"/>
  <c r="J15" i="18"/>
  <c r="I15" i="18"/>
  <c r="H15" i="18"/>
  <c r="O14" i="18"/>
  <c r="N14" i="18"/>
  <c r="L14" i="18"/>
  <c r="K14" i="18"/>
  <c r="J14" i="18"/>
  <c r="I14" i="18"/>
  <c r="H14" i="18"/>
  <c r="O13" i="18"/>
  <c r="N13" i="18"/>
  <c r="L13" i="18"/>
  <c r="K13" i="18"/>
  <c r="J13" i="18"/>
  <c r="I13" i="18"/>
  <c r="H13" i="18"/>
  <c r="O12" i="18"/>
  <c r="N12" i="18"/>
  <c r="L12" i="18"/>
  <c r="K12" i="18"/>
  <c r="J12" i="18"/>
  <c r="I12" i="18"/>
  <c r="H12" i="18"/>
  <c r="O11" i="18"/>
  <c r="N11" i="18"/>
  <c r="L11" i="18"/>
  <c r="K11" i="18"/>
  <c r="J11" i="18"/>
  <c r="I11" i="18"/>
  <c r="H11" i="18"/>
  <c r="O10" i="18"/>
  <c r="N10" i="18"/>
  <c r="L10" i="18"/>
  <c r="K10" i="18"/>
  <c r="J10" i="18"/>
  <c r="I10" i="18"/>
  <c r="H10" i="18"/>
  <c r="O9" i="18"/>
  <c r="N9" i="18"/>
  <c r="L9" i="18"/>
  <c r="K9" i="18"/>
  <c r="J9" i="18"/>
  <c r="I9" i="18"/>
  <c r="H9" i="18"/>
  <c r="O8" i="18"/>
  <c r="N8" i="18"/>
  <c r="L8" i="18"/>
  <c r="K8" i="18"/>
  <c r="J8" i="18"/>
  <c r="I8" i="18"/>
  <c r="H8" i="18"/>
  <c r="O7" i="18"/>
  <c r="N7" i="18"/>
  <c r="L7" i="18"/>
  <c r="K7" i="18"/>
  <c r="J7" i="18"/>
  <c r="I7" i="18"/>
  <c r="H7" i="18"/>
  <c r="O6" i="18"/>
  <c r="O16" i="18"/>
  <c r="N6" i="18"/>
  <c r="L6" i="18"/>
  <c r="K6" i="18"/>
  <c r="J6" i="18"/>
  <c r="I6" i="18"/>
  <c r="H6" i="18"/>
  <c r="O5" i="18"/>
  <c r="N5" i="18"/>
  <c r="L5" i="18"/>
  <c r="K5" i="18"/>
  <c r="J5" i="18"/>
  <c r="I5" i="18"/>
  <c r="H5" i="18"/>
  <c r="O4" i="18"/>
  <c r="N4" i="18"/>
  <c r="L4" i="18"/>
  <c r="K4" i="18"/>
  <c r="J4" i="18"/>
  <c r="I4" i="18"/>
  <c r="H4" i="18"/>
  <c r="O3" i="18"/>
  <c r="N3" i="18"/>
  <c r="L3" i="18"/>
  <c r="L16" i="18"/>
  <c r="K3" i="18"/>
  <c r="J3" i="18"/>
  <c r="I3" i="18"/>
  <c r="H3" i="18"/>
  <c r="J42" i="16"/>
  <c r="F42" i="16"/>
  <c r="G42" i="16"/>
  <c r="H42" i="16"/>
  <c r="I42" i="16"/>
  <c r="B42" i="16"/>
  <c r="E41" i="16"/>
  <c r="D41" i="16"/>
  <c r="C41" i="16"/>
  <c r="E40" i="16"/>
  <c r="C40" i="16"/>
  <c r="E39" i="16"/>
  <c r="C39" i="16"/>
  <c r="E38" i="16"/>
  <c r="C38" i="16"/>
  <c r="E37" i="16"/>
  <c r="C37" i="16"/>
  <c r="E36" i="16"/>
  <c r="C36" i="16"/>
  <c r="E35" i="16"/>
  <c r="C35" i="16"/>
  <c r="E34" i="16"/>
  <c r="C34" i="16"/>
  <c r="E33" i="16"/>
  <c r="C33" i="16"/>
  <c r="E32" i="16"/>
  <c r="C32" i="16"/>
  <c r="E30" i="16"/>
  <c r="C30" i="16"/>
  <c r="E29" i="16"/>
  <c r="C29" i="16"/>
  <c r="E28" i="16"/>
  <c r="C28" i="16"/>
  <c r="E27" i="16"/>
  <c r="C27" i="16"/>
  <c r="E26" i="16"/>
  <c r="C26" i="16"/>
  <c r="E25" i="16"/>
  <c r="C25" i="16"/>
  <c r="E24" i="16"/>
  <c r="C24" i="16"/>
  <c r="E23" i="16"/>
  <c r="C23" i="16"/>
  <c r="E22" i="16"/>
  <c r="C22" i="16"/>
  <c r="E21" i="16"/>
  <c r="C21" i="16"/>
  <c r="E20" i="16"/>
  <c r="C20" i="16"/>
  <c r="E19" i="16"/>
  <c r="C19" i="16"/>
  <c r="E18" i="16"/>
  <c r="C18" i="16"/>
  <c r="E17" i="16"/>
  <c r="C17" i="16"/>
  <c r="E16" i="16"/>
  <c r="C16" i="16"/>
  <c r="E15" i="16"/>
  <c r="C15" i="16"/>
  <c r="E14" i="16"/>
  <c r="C14" i="16"/>
  <c r="E13" i="16"/>
  <c r="C13" i="16"/>
  <c r="E12" i="16"/>
  <c r="C12" i="16"/>
  <c r="E11" i="16"/>
  <c r="C11" i="16"/>
  <c r="E10" i="16"/>
  <c r="C10" i="16"/>
  <c r="E9" i="16"/>
  <c r="C9" i="16"/>
  <c r="E8" i="16"/>
  <c r="C8" i="16"/>
  <c r="E7" i="16"/>
  <c r="C7" i="16"/>
  <c r="E6" i="16"/>
  <c r="C6" i="16"/>
  <c r="C42" i="16"/>
  <c r="E5" i="16"/>
  <c r="E42" i="16"/>
  <c r="C5" i="16"/>
  <c r="V3" i="15"/>
  <c r="E42" i="15"/>
  <c r="E32" i="15"/>
  <c r="E24" i="15"/>
  <c r="E44" i="15"/>
  <c r="E16" i="15"/>
  <c r="G42" i="15"/>
  <c r="G24" i="15"/>
  <c r="G32" i="15"/>
  <c r="G44" i="15"/>
  <c r="G16" i="15"/>
  <c r="Y42" i="15"/>
  <c r="Z42" i="15"/>
  <c r="Y32" i="15"/>
  <c r="Z32" i="15"/>
  <c r="Y24" i="15"/>
  <c r="Z24" i="15"/>
  <c r="Z16" i="15"/>
  <c r="Y16" i="15"/>
  <c r="W24" i="15"/>
  <c r="W32" i="15"/>
  <c r="V4" i="15"/>
  <c r="V5" i="15"/>
  <c r="V6" i="15"/>
  <c r="V7" i="15"/>
  <c r="V8" i="15"/>
  <c r="V9" i="15"/>
  <c r="V10" i="15"/>
  <c r="V11" i="15"/>
  <c r="V12" i="15"/>
  <c r="V13" i="15"/>
  <c r="V14" i="15"/>
  <c r="V15" i="15"/>
  <c r="W42" i="15"/>
  <c r="W16" i="15"/>
  <c r="W44" i="15"/>
  <c r="V17" i="15"/>
  <c r="V18" i="15"/>
  <c r="V19" i="15"/>
  <c r="V20" i="15"/>
  <c r="V21" i="15"/>
  <c r="V22" i="15"/>
  <c r="V23" i="15"/>
  <c r="V25" i="15"/>
  <c r="V26" i="15"/>
  <c r="V27" i="15"/>
  <c r="V32" i="15"/>
  <c r="V28" i="15"/>
  <c r="V29" i="15"/>
  <c r="V30" i="15"/>
  <c r="V33" i="15"/>
  <c r="V34" i="15"/>
  <c r="V35" i="15"/>
  <c r="V36" i="15"/>
  <c r="V37" i="15"/>
  <c r="V38" i="15"/>
  <c r="V39" i="15"/>
  <c r="V40" i="15"/>
  <c r="V41" i="15"/>
  <c r="V43" i="15"/>
  <c r="S42" i="15"/>
  <c r="S32" i="15"/>
  <c r="S24" i="15"/>
  <c r="S16" i="15"/>
  <c r="T4" i="15"/>
  <c r="T5" i="15"/>
  <c r="T6" i="15"/>
  <c r="T7" i="15"/>
  <c r="T8" i="15"/>
  <c r="T9" i="15"/>
  <c r="T10" i="15"/>
  <c r="T11" i="15"/>
  <c r="T12" i="15"/>
  <c r="T13" i="15"/>
  <c r="T14" i="15"/>
  <c r="T15" i="15"/>
  <c r="T17" i="15"/>
  <c r="T18" i="15"/>
  <c r="T19" i="15"/>
  <c r="T24" i="15"/>
  <c r="T20" i="15"/>
  <c r="T21" i="15"/>
  <c r="T22" i="15"/>
  <c r="T23" i="15"/>
  <c r="T25" i="15"/>
  <c r="T26" i="15"/>
  <c r="T27" i="15"/>
  <c r="T28" i="15"/>
  <c r="T29" i="15"/>
  <c r="T30" i="15"/>
  <c r="T33" i="15"/>
  <c r="T34" i="15"/>
  <c r="T35" i="15"/>
  <c r="T36" i="15"/>
  <c r="T37" i="15"/>
  <c r="T38" i="15"/>
  <c r="T39" i="15"/>
  <c r="T40" i="15"/>
  <c r="T41" i="15"/>
  <c r="T3" i="15"/>
  <c r="T16" i="15"/>
  <c r="P42" i="15"/>
  <c r="P32" i="15"/>
  <c r="P24" i="15"/>
  <c r="P16" i="15"/>
  <c r="N42" i="15"/>
  <c r="N44" i="15"/>
  <c r="N32" i="15"/>
  <c r="N24" i="15"/>
  <c r="N16" i="15"/>
  <c r="M4" i="15"/>
  <c r="M5" i="15"/>
  <c r="M6" i="15"/>
  <c r="M7" i="15"/>
  <c r="M8" i="15"/>
  <c r="M9" i="15"/>
  <c r="M10" i="15"/>
  <c r="M11" i="15"/>
  <c r="M12" i="15"/>
  <c r="M13" i="15"/>
  <c r="M14" i="15"/>
  <c r="M15" i="15"/>
  <c r="M17" i="15"/>
  <c r="M18" i="15"/>
  <c r="M19" i="15"/>
  <c r="M20" i="15"/>
  <c r="M21" i="15"/>
  <c r="M22" i="15"/>
  <c r="M23" i="15"/>
  <c r="M25" i="15"/>
  <c r="M26" i="15"/>
  <c r="M27" i="15"/>
  <c r="M28" i="15"/>
  <c r="M29" i="15"/>
  <c r="M30" i="15"/>
  <c r="M33" i="15"/>
  <c r="M34" i="15"/>
  <c r="M35" i="15"/>
  <c r="M36" i="15"/>
  <c r="M37" i="15"/>
  <c r="M38" i="15"/>
  <c r="M39" i="15"/>
  <c r="M40" i="15"/>
  <c r="M41" i="15"/>
  <c r="M3" i="15"/>
  <c r="J42" i="15"/>
  <c r="J32" i="15"/>
  <c r="J24" i="15"/>
  <c r="K4" i="15"/>
  <c r="K5" i="15"/>
  <c r="K6" i="15"/>
  <c r="K7" i="15"/>
  <c r="K8" i="15"/>
  <c r="K9" i="15"/>
  <c r="K10" i="15"/>
  <c r="K11" i="15"/>
  <c r="K12" i="15"/>
  <c r="K13" i="15"/>
  <c r="K14" i="15"/>
  <c r="K15" i="15"/>
  <c r="K17" i="15"/>
  <c r="K18" i="15"/>
  <c r="K19" i="15"/>
  <c r="K20" i="15"/>
  <c r="K21" i="15"/>
  <c r="K22" i="15"/>
  <c r="K23" i="15"/>
  <c r="K25" i="15"/>
  <c r="K26" i="15"/>
  <c r="K27" i="15"/>
  <c r="K28" i="15"/>
  <c r="K29" i="15"/>
  <c r="K30" i="15"/>
  <c r="K33" i="15"/>
  <c r="K34" i="15"/>
  <c r="K35" i="15"/>
  <c r="K36" i="15"/>
  <c r="K37" i="15"/>
  <c r="K38" i="15"/>
  <c r="K39" i="15"/>
  <c r="K40" i="15"/>
  <c r="K41" i="15"/>
  <c r="K3" i="15"/>
  <c r="R43" i="15"/>
  <c r="T43" i="15"/>
  <c r="O43" i="15"/>
  <c r="Q43" i="15"/>
  <c r="X42" i="15"/>
  <c r="U42" i="15"/>
  <c r="L42" i="15"/>
  <c r="O41" i="15"/>
  <c r="Q41" i="15"/>
  <c r="F41" i="15"/>
  <c r="H41" i="15"/>
  <c r="C41" i="15"/>
  <c r="D41" i="15"/>
  <c r="B41" i="15"/>
  <c r="O40" i="15"/>
  <c r="Q40" i="15"/>
  <c r="F40" i="15"/>
  <c r="H40" i="15"/>
  <c r="C40" i="15"/>
  <c r="D40" i="15"/>
  <c r="B40" i="15"/>
  <c r="O39" i="15"/>
  <c r="Q39" i="15"/>
  <c r="F39" i="15"/>
  <c r="H39" i="15"/>
  <c r="C39" i="15"/>
  <c r="D39" i="15"/>
  <c r="B39" i="15"/>
  <c r="O38" i="15"/>
  <c r="Q38" i="15"/>
  <c r="F38" i="15"/>
  <c r="H38" i="15"/>
  <c r="C38" i="15"/>
  <c r="D38" i="15"/>
  <c r="B38" i="15"/>
  <c r="O37" i="15"/>
  <c r="Q37" i="15"/>
  <c r="F37" i="15"/>
  <c r="H37" i="15"/>
  <c r="C37" i="15"/>
  <c r="D37" i="15"/>
  <c r="B37" i="15"/>
  <c r="O36" i="15"/>
  <c r="Q36" i="15"/>
  <c r="F36" i="15"/>
  <c r="H36" i="15"/>
  <c r="C36" i="15"/>
  <c r="D36" i="15"/>
  <c r="B36" i="15"/>
  <c r="O35" i="15"/>
  <c r="Q35" i="15"/>
  <c r="F35" i="15"/>
  <c r="H35" i="15"/>
  <c r="C35" i="15"/>
  <c r="D35" i="15"/>
  <c r="B35" i="15"/>
  <c r="B42" i="15"/>
  <c r="B44" i="15"/>
  <c r="O34" i="15"/>
  <c r="Q34" i="15"/>
  <c r="F34" i="15"/>
  <c r="H34" i="15"/>
  <c r="C34" i="15"/>
  <c r="D34" i="15"/>
  <c r="B34" i="15"/>
  <c r="R42" i="15"/>
  <c r="T42" i="15"/>
  <c r="O33" i="15"/>
  <c r="I42" i="15"/>
  <c r="K42" i="15"/>
  <c r="F33" i="15"/>
  <c r="H33" i="15"/>
  <c r="C33" i="15"/>
  <c r="C42" i="15"/>
  <c r="D33" i="15"/>
  <c r="B33" i="15"/>
  <c r="X32" i="15"/>
  <c r="U32" i="15"/>
  <c r="L32" i="15"/>
  <c r="O30" i="15"/>
  <c r="Q30" i="15"/>
  <c r="F30" i="15"/>
  <c r="H30" i="15"/>
  <c r="C30" i="15"/>
  <c r="D30" i="15"/>
  <c r="B30" i="15"/>
  <c r="O29" i="15"/>
  <c r="Q29" i="15"/>
  <c r="F29" i="15"/>
  <c r="H29" i="15"/>
  <c r="C29" i="15"/>
  <c r="D29" i="15"/>
  <c r="B29" i="15"/>
  <c r="O28" i="15"/>
  <c r="Q28" i="15"/>
  <c r="F28" i="15"/>
  <c r="H28" i="15"/>
  <c r="C28" i="15"/>
  <c r="D28" i="15"/>
  <c r="B28" i="15"/>
  <c r="O27" i="15"/>
  <c r="Q27" i="15"/>
  <c r="F27" i="15"/>
  <c r="H27" i="15"/>
  <c r="C27" i="15"/>
  <c r="D27" i="15"/>
  <c r="B27" i="15"/>
  <c r="O26" i="15"/>
  <c r="Q26" i="15"/>
  <c r="F26" i="15"/>
  <c r="H26" i="15"/>
  <c r="C26" i="15"/>
  <c r="D26" i="15"/>
  <c r="B26" i="15"/>
  <c r="R32" i="15"/>
  <c r="O25" i="15"/>
  <c r="O32" i="15"/>
  <c r="I32" i="15"/>
  <c r="K32" i="15"/>
  <c r="F25" i="15"/>
  <c r="C25" i="15"/>
  <c r="C32" i="15"/>
  <c r="B25" i="15"/>
  <c r="B32" i="15"/>
  <c r="X24" i="15"/>
  <c r="U24" i="15"/>
  <c r="L24" i="15"/>
  <c r="O23" i="15"/>
  <c r="Q23" i="15"/>
  <c r="F23" i="15"/>
  <c r="H23" i="15"/>
  <c r="C23" i="15"/>
  <c r="D23" i="15"/>
  <c r="B23" i="15"/>
  <c r="O22" i="15"/>
  <c r="Q22" i="15"/>
  <c r="F22" i="15"/>
  <c r="H22" i="15"/>
  <c r="C22" i="15"/>
  <c r="D22" i="15"/>
  <c r="B22" i="15"/>
  <c r="O21" i="15"/>
  <c r="Q21" i="15"/>
  <c r="F21" i="15"/>
  <c r="H21" i="15"/>
  <c r="C21" i="15"/>
  <c r="D21" i="15"/>
  <c r="B21" i="15"/>
  <c r="O20" i="15"/>
  <c r="F20" i="15"/>
  <c r="H20" i="15"/>
  <c r="C20" i="15"/>
  <c r="D20" i="15"/>
  <c r="B20" i="15"/>
  <c r="O19" i="15"/>
  <c r="Q19" i="15"/>
  <c r="F19" i="15"/>
  <c r="H19" i="15"/>
  <c r="C19" i="15"/>
  <c r="D19" i="15"/>
  <c r="B19" i="15"/>
  <c r="O18" i="15"/>
  <c r="Q18" i="15"/>
  <c r="F18" i="15"/>
  <c r="H18" i="15"/>
  <c r="C18" i="15"/>
  <c r="D18" i="15"/>
  <c r="B18" i="15"/>
  <c r="R24" i="15"/>
  <c r="O17" i="15"/>
  <c r="Q17" i="15"/>
  <c r="I24" i="15"/>
  <c r="K24" i="15"/>
  <c r="F17" i="15"/>
  <c r="H17" i="15"/>
  <c r="C17" i="15"/>
  <c r="B17" i="15"/>
  <c r="X16" i="15"/>
  <c r="U16" i="15"/>
  <c r="L16" i="15"/>
  <c r="O15" i="15"/>
  <c r="Q15" i="15"/>
  <c r="F15" i="15"/>
  <c r="H15" i="15"/>
  <c r="C15" i="15"/>
  <c r="D15" i="15"/>
  <c r="B15" i="15"/>
  <c r="O14" i="15"/>
  <c r="Q14" i="15"/>
  <c r="F14" i="15"/>
  <c r="H14" i="15"/>
  <c r="C14" i="15"/>
  <c r="D14" i="15"/>
  <c r="B14" i="15"/>
  <c r="O13" i="15"/>
  <c r="Q13" i="15"/>
  <c r="F13" i="15"/>
  <c r="H13" i="15"/>
  <c r="C13" i="15"/>
  <c r="D13" i="15"/>
  <c r="B13" i="15"/>
  <c r="O12" i="15"/>
  <c r="Q12" i="15"/>
  <c r="F12" i="15"/>
  <c r="H12" i="15"/>
  <c r="C12" i="15"/>
  <c r="D12" i="15"/>
  <c r="B12" i="15"/>
  <c r="O11" i="15"/>
  <c r="Q11" i="15"/>
  <c r="F11" i="15"/>
  <c r="H11" i="15"/>
  <c r="C11" i="15"/>
  <c r="D11" i="15"/>
  <c r="B11" i="15"/>
  <c r="O10" i="15"/>
  <c r="Q10" i="15"/>
  <c r="F10" i="15"/>
  <c r="H10" i="15"/>
  <c r="C10" i="15"/>
  <c r="D10" i="15"/>
  <c r="B10" i="15"/>
  <c r="O9" i="15"/>
  <c r="Q9" i="15"/>
  <c r="F9" i="15"/>
  <c r="H9" i="15"/>
  <c r="C9" i="15"/>
  <c r="D9" i="15"/>
  <c r="B9" i="15"/>
  <c r="O8" i="15"/>
  <c r="Q8" i="15"/>
  <c r="F8" i="15"/>
  <c r="H8" i="15"/>
  <c r="C8" i="15"/>
  <c r="D8" i="15"/>
  <c r="B8" i="15"/>
  <c r="O7" i="15"/>
  <c r="Q7" i="15"/>
  <c r="F7" i="15"/>
  <c r="H7" i="15"/>
  <c r="C7" i="15"/>
  <c r="D7" i="15"/>
  <c r="B7" i="15"/>
  <c r="O6" i="15"/>
  <c r="Q6" i="15"/>
  <c r="F6" i="15"/>
  <c r="H6" i="15"/>
  <c r="C6" i="15"/>
  <c r="D6" i="15"/>
  <c r="B6" i="15"/>
  <c r="O5" i="15"/>
  <c r="Q5" i="15"/>
  <c r="F5" i="15"/>
  <c r="H5" i="15"/>
  <c r="C5" i="15"/>
  <c r="D5" i="15"/>
  <c r="B5" i="15"/>
  <c r="O4" i="15"/>
  <c r="Q4" i="15"/>
  <c r="F4" i="15"/>
  <c r="H4" i="15"/>
  <c r="C4" i="15"/>
  <c r="D4" i="15"/>
  <c r="B4" i="15"/>
  <c r="R16" i="15"/>
  <c r="O3" i="15"/>
  <c r="Q3" i="15"/>
  <c r="Q16" i="15"/>
  <c r="I16" i="15"/>
  <c r="K16" i="15"/>
  <c r="F3" i="15"/>
  <c r="H3" i="15"/>
  <c r="H16" i="15"/>
  <c r="C3" i="15"/>
  <c r="D3" i="15"/>
  <c r="B3" i="15"/>
  <c r="B16" i="15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K19" i="13"/>
  <c r="AL19" i="13"/>
  <c r="AM19" i="13"/>
  <c r="AN19" i="13"/>
  <c r="AO19" i="13"/>
  <c r="B19" i="13"/>
  <c r="I32" i="1"/>
  <c r="I24" i="1"/>
  <c r="I16" i="1"/>
  <c r="I44" i="1"/>
  <c r="C18" i="10"/>
  <c r="I42" i="1"/>
  <c r="H16" i="1"/>
  <c r="E42" i="1"/>
  <c r="H42" i="1"/>
  <c r="E32" i="1"/>
  <c r="H32" i="1"/>
  <c r="E24" i="1"/>
  <c r="H24" i="1"/>
  <c r="E16" i="1"/>
  <c r="C47" i="8"/>
  <c r="D47" i="8"/>
  <c r="E47" i="8"/>
  <c r="B47" i="8"/>
  <c r="C44" i="8"/>
  <c r="D44" i="8"/>
  <c r="B44" i="8"/>
  <c r="C33" i="8"/>
  <c r="D33" i="8"/>
  <c r="B33" i="8"/>
  <c r="D25" i="8"/>
  <c r="C25" i="8"/>
  <c r="B25" i="8"/>
  <c r="C16" i="8"/>
  <c r="D16" i="8"/>
  <c r="B16" i="8"/>
  <c r="G36" i="8"/>
  <c r="G37" i="8"/>
  <c r="G38" i="8"/>
  <c r="G39" i="8"/>
  <c r="G40" i="8"/>
  <c r="G41" i="8"/>
  <c r="G42" i="8"/>
  <c r="G43" i="8"/>
  <c r="G46" i="8"/>
  <c r="G47" i="8"/>
  <c r="G35" i="8"/>
  <c r="G44" i="8"/>
  <c r="G28" i="8"/>
  <c r="G29" i="8"/>
  <c r="G30" i="8"/>
  <c r="G31" i="8"/>
  <c r="G33" i="8"/>
  <c r="G32" i="8"/>
  <c r="G27" i="8"/>
  <c r="G19" i="8"/>
  <c r="G20" i="8"/>
  <c r="G21" i="8"/>
  <c r="G22" i="8"/>
  <c r="G23" i="8"/>
  <c r="G24" i="8"/>
  <c r="G18" i="8"/>
  <c r="G4" i="8"/>
  <c r="G5" i="8"/>
  <c r="G6" i="8"/>
  <c r="G7" i="8"/>
  <c r="G8" i="8"/>
  <c r="G9" i="8"/>
  <c r="G10" i="8"/>
  <c r="G11" i="8"/>
  <c r="G12" i="8"/>
  <c r="G13" i="8"/>
  <c r="G14" i="8"/>
  <c r="G15" i="8"/>
  <c r="G3" i="8"/>
  <c r="B10" i="12"/>
  <c r="B6" i="12"/>
  <c r="B7" i="12"/>
  <c r="B8" i="12"/>
  <c r="B9" i="12"/>
  <c r="B5" i="12"/>
  <c r="B4" i="12"/>
  <c r="G43" i="1"/>
  <c r="F46" i="8"/>
  <c r="F47" i="8"/>
  <c r="G34" i="1"/>
  <c r="F36" i="8"/>
  <c r="G35" i="1"/>
  <c r="G36" i="1"/>
  <c r="F38" i="8"/>
  <c r="G37" i="1"/>
  <c r="F39" i="8"/>
  <c r="G38" i="1"/>
  <c r="F40" i="8"/>
  <c r="G39" i="1"/>
  <c r="G40" i="1"/>
  <c r="G41" i="1"/>
  <c r="G33" i="1"/>
  <c r="F35" i="8"/>
  <c r="G26" i="1"/>
  <c r="F28" i="8"/>
  <c r="G27" i="1"/>
  <c r="F29" i="8"/>
  <c r="G28" i="1"/>
  <c r="F30" i="8"/>
  <c r="G29" i="1"/>
  <c r="G30" i="1"/>
  <c r="F32" i="8"/>
  <c r="G25" i="1"/>
  <c r="G18" i="1"/>
  <c r="F19" i="8"/>
  <c r="G19" i="1"/>
  <c r="G20" i="1"/>
  <c r="F21" i="8"/>
  <c r="G21" i="1"/>
  <c r="F22" i="8"/>
  <c r="G22" i="1"/>
  <c r="G23" i="1"/>
  <c r="G17" i="1"/>
  <c r="F18" i="8"/>
  <c r="G4" i="1"/>
  <c r="F4" i="8"/>
  <c r="G5" i="1"/>
  <c r="G6" i="1"/>
  <c r="F6" i="8"/>
  <c r="G7" i="1"/>
  <c r="G8" i="1"/>
  <c r="G9" i="1"/>
  <c r="F9" i="8"/>
  <c r="G10" i="1"/>
  <c r="F10" i="8"/>
  <c r="G11" i="1"/>
  <c r="F11" i="8"/>
  <c r="G12" i="1"/>
  <c r="F12" i="8"/>
  <c r="G13" i="1"/>
  <c r="F13" i="8"/>
  <c r="G14" i="1"/>
  <c r="F14" i="8"/>
  <c r="G15" i="1"/>
  <c r="F15" i="8"/>
  <c r="G3" i="1"/>
  <c r="F3" i="8"/>
  <c r="D33" i="1"/>
  <c r="D34" i="1"/>
  <c r="D35" i="1"/>
  <c r="D36" i="1"/>
  <c r="D37" i="1"/>
  <c r="D38" i="1"/>
  <c r="D39" i="1"/>
  <c r="D40" i="1"/>
  <c r="D41" i="1"/>
  <c r="D25" i="1"/>
  <c r="D26" i="1"/>
  <c r="D27" i="1"/>
  <c r="D28" i="1"/>
  <c r="D29" i="1"/>
  <c r="D30" i="1"/>
  <c r="D17" i="1"/>
  <c r="D18" i="1"/>
  <c r="D19" i="1"/>
  <c r="D20" i="1"/>
  <c r="D21" i="1"/>
  <c r="D22" i="1"/>
  <c r="D2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C33" i="1"/>
  <c r="C34" i="1"/>
  <c r="C35" i="1"/>
  <c r="C36" i="1"/>
  <c r="C37" i="1"/>
  <c r="C38" i="1"/>
  <c r="C39" i="1"/>
  <c r="C40" i="1"/>
  <c r="C41" i="1"/>
  <c r="C25" i="1"/>
  <c r="C26" i="1"/>
  <c r="C27" i="1"/>
  <c r="C28" i="1"/>
  <c r="C29" i="1"/>
  <c r="C30" i="1"/>
  <c r="C17" i="1"/>
  <c r="C18" i="1"/>
  <c r="C6" i="19"/>
  <c r="C19" i="1"/>
  <c r="C20" i="1"/>
  <c r="C21" i="1"/>
  <c r="C22" i="1"/>
  <c r="C23" i="1"/>
  <c r="C3" i="1"/>
  <c r="C8" i="19"/>
  <c r="C4" i="1"/>
  <c r="C5" i="19"/>
  <c r="C5" i="1"/>
  <c r="C6" i="1"/>
  <c r="C3" i="19"/>
  <c r="C7" i="1"/>
  <c r="C4" i="19"/>
  <c r="C8" i="1"/>
  <c r="C9" i="1"/>
  <c r="C7" i="19"/>
  <c r="C10" i="1"/>
  <c r="C11" i="1"/>
  <c r="C9" i="19"/>
  <c r="C12" i="1"/>
  <c r="C13" i="1"/>
  <c r="C14" i="1"/>
  <c r="C15" i="1"/>
  <c r="B33" i="1"/>
  <c r="B34" i="1"/>
  <c r="B35" i="1"/>
  <c r="B36" i="1"/>
  <c r="B37" i="1"/>
  <c r="B38" i="1"/>
  <c r="B39" i="1"/>
  <c r="B40" i="1"/>
  <c r="B41" i="1"/>
  <c r="B25" i="1"/>
  <c r="B26" i="1"/>
  <c r="B27" i="1"/>
  <c r="B28" i="1"/>
  <c r="B29" i="1"/>
  <c r="B30" i="1"/>
  <c r="B17" i="1"/>
  <c r="B18" i="1"/>
  <c r="B6" i="19"/>
  <c r="B19" i="1"/>
  <c r="B20" i="1"/>
  <c r="B21" i="1"/>
  <c r="B22" i="1"/>
  <c r="B23" i="1"/>
  <c r="B3" i="1"/>
  <c r="B8" i="19"/>
  <c r="B4" i="1"/>
  <c r="B5" i="19"/>
  <c r="B5" i="1"/>
  <c r="B6" i="1"/>
  <c r="B3" i="19"/>
  <c r="B7" i="1"/>
  <c r="B4" i="19"/>
  <c r="B8" i="1"/>
  <c r="B9" i="1"/>
  <c r="B7" i="19"/>
  <c r="B10" i="1"/>
  <c r="B11" i="1"/>
  <c r="B9" i="19"/>
  <c r="B12" i="1"/>
  <c r="B13" i="1"/>
  <c r="B14" i="1"/>
  <c r="B15" i="1"/>
  <c r="F43" i="1"/>
  <c r="F33" i="1"/>
  <c r="F34" i="1"/>
  <c r="C6" i="12"/>
  <c r="F35" i="1"/>
  <c r="C7" i="12"/>
  <c r="F36" i="1"/>
  <c r="C8" i="12"/>
  <c r="F37" i="1"/>
  <c r="F38" i="1"/>
  <c r="F39" i="1"/>
  <c r="C10" i="12"/>
  <c r="F40" i="1"/>
  <c r="E42" i="8"/>
  <c r="F41" i="1"/>
  <c r="F3" i="1"/>
  <c r="F4" i="1"/>
  <c r="F5" i="1"/>
  <c r="E5" i="8"/>
  <c r="F6" i="1"/>
  <c r="E6" i="8"/>
  <c r="F7" i="1"/>
  <c r="E7" i="8"/>
  <c r="F8" i="1"/>
  <c r="E8" i="8"/>
  <c r="F9" i="1"/>
  <c r="F10" i="1"/>
  <c r="F11" i="1"/>
  <c r="F12" i="1"/>
  <c r="F13" i="1"/>
  <c r="F14" i="1"/>
  <c r="E14" i="8"/>
  <c r="F15" i="1"/>
  <c r="E15" i="8"/>
  <c r="F17" i="1"/>
  <c r="F18" i="1"/>
  <c r="F19" i="1"/>
  <c r="F20" i="1"/>
  <c r="F21" i="1"/>
  <c r="F22" i="1"/>
  <c r="F23" i="1"/>
  <c r="E24" i="8"/>
  <c r="F25" i="1"/>
  <c r="F26" i="1"/>
  <c r="F27" i="1"/>
  <c r="E29" i="8"/>
  <c r="F28" i="1"/>
  <c r="F29" i="1"/>
  <c r="F30" i="1"/>
  <c r="C4" i="9"/>
  <c r="C5" i="9"/>
  <c r="C6" i="9"/>
  <c r="C7" i="9"/>
  <c r="C8" i="9"/>
  <c r="C9" i="9"/>
  <c r="C3" i="9"/>
  <c r="B11" i="6"/>
  <c r="G29" i="6"/>
  <c r="G31" i="6"/>
  <c r="G32" i="6"/>
  <c r="G33" i="6"/>
  <c r="G34" i="6"/>
  <c r="G35" i="6"/>
  <c r="G38" i="6"/>
  <c r="G36" i="6"/>
  <c r="G37" i="6"/>
  <c r="G18" i="6"/>
  <c r="G19" i="6"/>
  <c r="G20" i="6"/>
  <c r="G21" i="6"/>
  <c r="G22" i="6"/>
  <c r="G23" i="6"/>
  <c r="G7" i="6"/>
  <c r="G10" i="6"/>
  <c r="G12" i="6"/>
  <c r="G13" i="6"/>
  <c r="G14" i="6"/>
  <c r="G15" i="6"/>
  <c r="G17" i="6"/>
  <c r="G4" i="6"/>
  <c r="G5" i="6"/>
  <c r="G6" i="6"/>
  <c r="G8" i="6"/>
  <c r="G9" i="6"/>
  <c r="G11" i="6"/>
  <c r="G24" i="6"/>
  <c r="G25" i="6"/>
  <c r="G26" i="6"/>
  <c r="G27" i="6"/>
  <c r="G16" i="6"/>
  <c r="G28" i="6"/>
  <c r="G30" i="6"/>
  <c r="F29" i="6"/>
  <c r="F33" i="18"/>
  <c r="F31" i="6"/>
  <c r="F34" i="18"/>
  <c r="F42" i="18"/>
  <c r="F32" i="6"/>
  <c r="F33" i="6"/>
  <c r="F36" i="18"/>
  <c r="F34" i="6"/>
  <c r="F37" i="18"/>
  <c r="F35" i="6"/>
  <c r="F38" i="18"/>
  <c r="F18" i="6"/>
  <c r="F25" i="18"/>
  <c r="F19" i="6"/>
  <c r="F26" i="18"/>
  <c r="F20" i="6"/>
  <c r="F21" i="6"/>
  <c r="F28" i="18"/>
  <c r="F22" i="6"/>
  <c r="F29" i="18"/>
  <c r="F23" i="6"/>
  <c r="F30" i="18"/>
  <c r="F7" i="6"/>
  <c r="F10" i="6"/>
  <c r="F18" i="18"/>
  <c r="F12" i="6"/>
  <c r="F19" i="18"/>
  <c r="F13" i="6"/>
  <c r="F20" i="18"/>
  <c r="F14" i="6"/>
  <c r="F15" i="6"/>
  <c r="F17" i="6"/>
  <c r="F23" i="18"/>
  <c r="F4" i="6"/>
  <c r="F5" i="6"/>
  <c r="F4" i="18"/>
  <c r="F6" i="6"/>
  <c r="F5" i="18"/>
  <c r="F8" i="6"/>
  <c r="F6" i="18"/>
  <c r="F16" i="18"/>
  <c r="F9" i="6"/>
  <c r="F7" i="18"/>
  <c r="F11" i="6"/>
  <c r="F8" i="18"/>
  <c r="F24" i="6"/>
  <c r="F9" i="18"/>
  <c r="F25" i="6"/>
  <c r="F10" i="18"/>
  <c r="F26" i="6"/>
  <c r="F27" i="6"/>
  <c r="F12" i="18"/>
  <c r="F16" i="6"/>
  <c r="F13" i="18"/>
  <c r="F28" i="6"/>
  <c r="F14" i="18"/>
  <c r="F30" i="6"/>
  <c r="F15" i="18"/>
  <c r="E29" i="6"/>
  <c r="E33" i="18"/>
  <c r="E42" i="18"/>
  <c r="E18" i="6"/>
  <c r="E19" i="6"/>
  <c r="E20" i="6"/>
  <c r="E21" i="6"/>
  <c r="E28" i="18"/>
  <c r="E22" i="6"/>
  <c r="E29" i="18"/>
  <c r="E23" i="6"/>
  <c r="E7" i="6"/>
  <c r="E17" i="18"/>
  <c r="E10" i="6"/>
  <c r="E12" i="6"/>
  <c r="E19" i="18"/>
  <c r="E24" i="18"/>
  <c r="E13" i="6"/>
  <c r="E14" i="6"/>
  <c r="E21" i="18"/>
  <c r="E15" i="6"/>
  <c r="E17" i="6"/>
  <c r="E23" i="18"/>
  <c r="E30" i="6"/>
  <c r="E15" i="18"/>
  <c r="E28" i="6"/>
  <c r="E16" i="6"/>
  <c r="E27" i="6"/>
  <c r="E12" i="18"/>
  <c r="E26" i="6"/>
  <c r="E11" i="18"/>
  <c r="E25" i="6"/>
  <c r="E10" i="18"/>
  <c r="E24" i="6"/>
  <c r="E11" i="6"/>
  <c r="E9" i="6"/>
  <c r="E8" i="6"/>
  <c r="E6" i="18"/>
  <c r="E6" i="6"/>
  <c r="E5" i="6"/>
  <c r="E4" i="6"/>
  <c r="E3" i="18"/>
  <c r="D18" i="6"/>
  <c r="D25" i="18"/>
  <c r="D19" i="6"/>
  <c r="D20" i="6"/>
  <c r="D27" i="18"/>
  <c r="D21" i="6"/>
  <c r="D22" i="6"/>
  <c r="D29" i="18"/>
  <c r="D23" i="6"/>
  <c r="D7" i="6"/>
  <c r="D17" i="18"/>
  <c r="D10" i="6"/>
  <c r="D18" i="18"/>
  <c r="D12" i="6"/>
  <c r="D13" i="6"/>
  <c r="D20" i="18"/>
  <c r="D14" i="6"/>
  <c r="D15" i="6"/>
  <c r="D17" i="6"/>
  <c r="D4" i="6"/>
  <c r="D3" i="18"/>
  <c r="D5" i="6"/>
  <c r="D6" i="6"/>
  <c r="D5" i="18"/>
  <c r="D8" i="6"/>
  <c r="D9" i="6"/>
  <c r="D11" i="6"/>
  <c r="D24" i="6"/>
  <c r="D9" i="18"/>
  <c r="D25" i="6"/>
  <c r="D26" i="6"/>
  <c r="D27" i="6"/>
  <c r="D16" i="6"/>
  <c r="D13" i="18"/>
  <c r="D28" i="6"/>
  <c r="D30" i="6"/>
  <c r="D15" i="18"/>
  <c r="C18" i="6"/>
  <c r="C25" i="18"/>
  <c r="C19" i="6"/>
  <c r="C26" i="18"/>
  <c r="C20" i="6"/>
  <c r="C27" i="18"/>
  <c r="C21" i="6"/>
  <c r="C22" i="6"/>
  <c r="C29" i="18"/>
  <c r="C23" i="6"/>
  <c r="C30" i="18"/>
  <c r="C7" i="6"/>
  <c r="C17" i="18"/>
  <c r="C10" i="6"/>
  <c r="C12" i="6"/>
  <c r="C13" i="6"/>
  <c r="C14" i="6"/>
  <c r="C15" i="6"/>
  <c r="C22" i="18"/>
  <c r="C24" i="18"/>
  <c r="C17" i="6"/>
  <c r="C4" i="6"/>
  <c r="C5" i="6"/>
  <c r="C4" i="18"/>
  <c r="C6" i="6"/>
  <c r="C5" i="18"/>
  <c r="C8" i="6"/>
  <c r="C6" i="18"/>
  <c r="C9" i="6"/>
  <c r="C11" i="6"/>
  <c r="C8" i="18"/>
  <c r="C24" i="6"/>
  <c r="C25" i="6"/>
  <c r="C26" i="6"/>
  <c r="C27" i="6"/>
  <c r="C16" i="6"/>
  <c r="C28" i="6"/>
  <c r="B18" i="6"/>
  <c r="B19" i="6"/>
  <c r="B26" i="18"/>
  <c r="B20" i="6"/>
  <c r="B21" i="6"/>
  <c r="B22" i="6"/>
  <c r="B23" i="6"/>
  <c r="B30" i="18"/>
  <c r="B7" i="6"/>
  <c r="B10" i="6"/>
  <c r="B12" i="6"/>
  <c r="B19" i="18"/>
  <c r="B13" i="6"/>
  <c r="B14" i="6"/>
  <c r="B15" i="6"/>
  <c r="B17" i="6"/>
  <c r="B23" i="18"/>
  <c r="B4" i="6"/>
  <c r="B5" i="6"/>
  <c r="B6" i="6"/>
  <c r="B8" i="6"/>
  <c r="B6" i="18"/>
  <c r="B9" i="6"/>
  <c r="B7" i="18"/>
  <c r="B24" i="6"/>
  <c r="B25" i="6"/>
  <c r="B26" i="6"/>
  <c r="B11" i="18"/>
  <c r="B27" i="6"/>
  <c r="B16" i="6"/>
  <c r="B13" i="18"/>
  <c r="B28" i="6"/>
  <c r="B14" i="18"/>
  <c r="C39" i="7"/>
  <c r="B39" i="7"/>
  <c r="B29" i="6"/>
  <c r="C29" i="6"/>
  <c r="D29" i="6"/>
  <c r="B30" i="6"/>
  <c r="C30" i="6"/>
  <c r="B31" i="6"/>
  <c r="C31" i="6"/>
  <c r="D31" i="6"/>
  <c r="E31" i="6"/>
  <c r="B32" i="6"/>
  <c r="D32" i="6"/>
  <c r="E32" i="6"/>
  <c r="B33" i="6"/>
  <c r="D33" i="6"/>
  <c r="E33" i="6"/>
  <c r="B34" i="6"/>
  <c r="D34" i="6"/>
  <c r="B35" i="6"/>
  <c r="D35" i="6"/>
  <c r="E35" i="6"/>
  <c r="B36" i="6"/>
  <c r="D36" i="6"/>
  <c r="E36" i="6"/>
  <c r="F36" i="6"/>
  <c r="B37" i="6"/>
  <c r="D37" i="6"/>
  <c r="E37" i="6"/>
  <c r="F37" i="6"/>
  <c r="B38" i="6"/>
  <c r="D38" i="6"/>
  <c r="E38" i="6"/>
  <c r="F38" i="6"/>
  <c r="B39" i="6"/>
  <c r="C39" i="6"/>
  <c r="D39" i="6"/>
  <c r="E39" i="6"/>
  <c r="F39" i="6"/>
  <c r="H39" i="6"/>
  <c r="I39" i="6"/>
  <c r="J39" i="6"/>
  <c r="K39" i="6"/>
  <c r="D49" i="8"/>
  <c r="C49" i="8"/>
  <c r="C34" i="8"/>
  <c r="E41" i="8"/>
  <c r="E38" i="8"/>
  <c r="E36" i="8"/>
  <c r="E27" i="8"/>
  <c r="E18" i="8"/>
  <c r="E12" i="8"/>
  <c r="D4" i="12"/>
  <c r="D5" i="12"/>
  <c r="D8" i="12"/>
  <c r="D10" i="12"/>
  <c r="V42" i="15"/>
  <c r="V16" i="15"/>
  <c r="M32" i="15"/>
  <c r="M24" i="15"/>
  <c r="L44" i="15"/>
  <c r="U44" i="15"/>
  <c r="V44" i="15"/>
  <c r="X44" i="15"/>
  <c r="I44" i="15"/>
  <c r="R44" i="15"/>
  <c r="D42" i="16"/>
  <c r="K32" i="18"/>
  <c r="I32" i="18"/>
  <c r="D45" i="8"/>
  <c r="C16" i="15"/>
  <c r="B24" i="15"/>
  <c r="K24" i="18"/>
  <c r="B49" i="8"/>
  <c r="B17" i="8"/>
  <c r="F32" i="15"/>
  <c r="F42" i="15"/>
  <c r="I16" i="18"/>
  <c r="C45" i="8"/>
  <c r="B29" i="18"/>
  <c r="C3" i="18"/>
  <c r="D10" i="18"/>
  <c r="D21" i="18"/>
  <c r="E4" i="18"/>
  <c r="E8" i="18"/>
  <c r="E18" i="18"/>
  <c r="H24" i="15"/>
  <c r="E25" i="18"/>
  <c r="E5" i="18"/>
  <c r="E7" i="18"/>
  <c r="E13" i="18"/>
  <c r="E22" i="18"/>
  <c r="E20" i="18"/>
  <c r="E30" i="18"/>
  <c r="E26" i="18"/>
  <c r="D11" i="18"/>
  <c r="D7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3" i="18"/>
  <c r="G21" i="18"/>
  <c r="G20" i="18"/>
  <c r="G30" i="18"/>
  <c r="G29" i="18"/>
  <c r="G27" i="18"/>
  <c r="G26" i="18"/>
  <c r="G25" i="18"/>
  <c r="G41" i="18"/>
  <c r="G40" i="18"/>
  <c r="G39" i="18"/>
  <c r="G38" i="18"/>
  <c r="G37" i="18"/>
  <c r="G36" i="18"/>
  <c r="G35" i="18"/>
  <c r="G34" i="18"/>
  <c r="G33" i="18"/>
  <c r="G42" i="18"/>
  <c r="D25" i="15"/>
  <c r="D32" i="15"/>
  <c r="H25" i="15"/>
  <c r="H32" i="15"/>
  <c r="B34" i="8"/>
  <c r="B26" i="8"/>
  <c r="B45" i="8"/>
  <c r="B48" i="8"/>
  <c r="D22" i="18"/>
  <c r="C48" i="8"/>
  <c r="D8" i="18"/>
  <c r="E21" i="8"/>
  <c r="E30" i="8"/>
  <c r="C4" i="12"/>
  <c r="F41" i="8"/>
  <c r="D17" i="15"/>
  <c r="D24" i="15"/>
  <c r="Q25" i="15"/>
  <c r="Q32" i="15"/>
  <c r="F8" i="8"/>
  <c r="F24" i="8"/>
  <c r="F24" i="15"/>
  <c r="F44" i="15"/>
  <c r="Q33" i="15"/>
  <c r="Q42" i="15"/>
  <c r="E4" i="8"/>
  <c r="G16" i="18"/>
  <c r="D23" i="18"/>
  <c r="E27" i="18"/>
  <c r="D26" i="8"/>
  <c r="D17" i="8"/>
  <c r="D48" i="8"/>
  <c r="D34" i="8"/>
  <c r="B20" i="18"/>
  <c r="C14" i="18"/>
  <c r="C21" i="18"/>
  <c r="C19" i="18"/>
  <c r="D14" i="18"/>
  <c r="B8" i="18"/>
  <c r="Y44" i="15"/>
  <c r="G28" i="18"/>
  <c r="B9" i="18"/>
  <c r="C13" i="18"/>
  <c r="C18" i="18"/>
  <c r="F21" i="18"/>
  <c r="G18" i="18"/>
  <c r="E10" i="8"/>
  <c r="F5" i="8"/>
  <c r="F27" i="8"/>
  <c r="F43" i="8"/>
  <c r="L42" i="18"/>
  <c r="G32" i="18"/>
  <c r="B4" i="18"/>
  <c r="B28" i="18"/>
  <c r="C20" i="18"/>
  <c r="B5" i="18"/>
  <c r="F27" i="18"/>
  <c r="F32" i="18"/>
  <c r="G22" i="18"/>
  <c r="F24" i="1"/>
  <c r="B32" i="1"/>
  <c r="O16" i="15"/>
  <c r="O42" i="18"/>
  <c r="O44" i="18"/>
  <c r="F16" i="15"/>
  <c r="H16" i="18"/>
  <c r="P44" i="15"/>
  <c r="F42" i="8"/>
  <c r="S44" i="15"/>
  <c r="T44" i="15"/>
  <c r="E44" i="1"/>
  <c r="B14" i="10"/>
  <c r="O42" i="15"/>
  <c r="J16" i="18"/>
  <c r="N16" i="18"/>
  <c r="I42" i="18"/>
  <c r="I44" i="18"/>
  <c r="N32" i="18"/>
  <c r="M44" i="18"/>
  <c r="C10" i="18"/>
  <c r="F11" i="18"/>
  <c r="F22" i="18"/>
  <c r="F35" i="18"/>
  <c r="E28" i="8"/>
  <c r="E32" i="18"/>
  <c r="C7" i="18"/>
  <c r="B10" i="18"/>
  <c r="B25" i="18"/>
  <c r="C11" i="18"/>
  <c r="C23" i="18"/>
  <c r="D19" i="18"/>
  <c r="D24" i="18"/>
  <c r="D28" i="18"/>
  <c r="B21" i="18"/>
  <c r="C28" i="18"/>
  <c r="C32" i="18"/>
  <c r="D30" i="18"/>
  <c r="E11" i="8"/>
  <c r="F42" i="1"/>
  <c r="F20" i="8"/>
  <c r="B27" i="18"/>
  <c r="B3" i="18"/>
  <c r="B17" i="18"/>
  <c r="C9" i="18"/>
  <c r="F3" i="18"/>
  <c r="B18" i="18"/>
  <c r="D12" i="18"/>
  <c r="D26" i="18"/>
  <c r="E9" i="18"/>
  <c r="B8" i="10"/>
  <c r="G39" i="6"/>
  <c r="G17" i="18"/>
  <c r="F17" i="18"/>
  <c r="F24" i="18"/>
  <c r="D32" i="18"/>
  <c r="N24" i="18"/>
  <c r="E13" i="8"/>
  <c r="E9" i="8"/>
  <c r="E23" i="8"/>
  <c r="E43" i="8"/>
  <c r="B32" i="18"/>
  <c r="D44" i="18"/>
  <c r="B16" i="18"/>
  <c r="G24" i="18"/>
  <c r="G44" i="18"/>
  <c r="F44" i="18"/>
  <c r="B12" i="18"/>
  <c r="B22" i="18"/>
  <c r="B24" i="18"/>
  <c r="B44" i="18"/>
  <c r="C12" i="18"/>
  <c r="C16" i="18"/>
  <c r="C44" i="18"/>
  <c r="D4" i="18"/>
  <c r="D16" i="18"/>
  <c r="B3" i="10"/>
  <c r="Q20" i="15"/>
  <c r="Q24" i="15"/>
  <c r="O24" i="15"/>
  <c r="O44" i="15"/>
  <c r="Q44" i="15"/>
  <c r="V24" i="15"/>
  <c r="G19" i="18"/>
  <c r="E14" i="18"/>
  <c r="E16" i="18"/>
  <c r="E44" i="18"/>
  <c r="D6" i="18"/>
  <c r="C26" i="8"/>
  <c r="C17" i="8"/>
  <c r="D42" i="15"/>
  <c r="D44" i="15"/>
  <c r="N42" i="18"/>
  <c r="N44" i="18"/>
  <c r="D16" i="15"/>
  <c r="M16" i="15"/>
  <c r="C24" i="15"/>
  <c r="C44" i="15"/>
  <c r="H42" i="15"/>
  <c r="H44" i="15"/>
  <c r="M42" i="15"/>
  <c r="M44" i="15"/>
  <c r="T32" i="15"/>
  <c r="Z44" i="15"/>
  <c r="K16" i="18"/>
  <c r="K44" i="18"/>
  <c r="H24" i="18"/>
  <c r="H44" i="18"/>
  <c r="L24" i="18"/>
  <c r="L44" i="18"/>
  <c r="J42" i="18"/>
  <c r="J44" i="18"/>
  <c r="B6" i="10"/>
  <c r="B4" i="10"/>
  <c r="B5" i="10"/>
  <c r="B7" i="10"/>
  <c r="F33" i="8"/>
  <c r="F31" i="8"/>
  <c r="E19" i="8"/>
  <c r="D6" i="12"/>
  <c r="E16" i="8"/>
  <c r="E31" i="8"/>
  <c r="B16" i="1"/>
  <c r="C16" i="1"/>
  <c r="C42" i="1"/>
  <c r="E3" i="8"/>
  <c r="E40" i="8"/>
  <c r="G24" i="1"/>
  <c r="D42" i="1"/>
  <c r="G16" i="1"/>
  <c r="G42" i="1"/>
  <c r="B24" i="1"/>
  <c r="D9" i="12"/>
  <c r="I57" i="19"/>
  <c r="E32" i="8"/>
  <c r="E33" i="8"/>
  <c r="F32" i="1"/>
  <c r="E20" i="8"/>
  <c r="F16" i="1"/>
  <c r="C5" i="12"/>
  <c r="E35" i="8"/>
  <c r="D16" i="1"/>
  <c r="G32" i="1"/>
  <c r="G44" i="1"/>
  <c r="C16" i="10"/>
  <c r="G16" i="8"/>
  <c r="E22" i="8"/>
  <c r="E37" i="8"/>
  <c r="B42" i="1"/>
  <c r="B44" i="1"/>
  <c r="B11" i="10"/>
  <c r="D24" i="1"/>
  <c r="F7" i="8"/>
  <c r="F16" i="8"/>
  <c r="D7" i="12"/>
  <c r="F37" i="8"/>
  <c r="F44" i="8"/>
  <c r="E39" i="8"/>
  <c r="C9" i="12"/>
  <c r="B9" i="10"/>
  <c r="C24" i="1"/>
  <c r="D32" i="1"/>
  <c r="F23" i="8"/>
  <c r="F25" i="8"/>
  <c r="H57" i="19"/>
  <c r="B10" i="10"/>
  <c r="C32" i="1"/>
  <c r="G25" i="8"/>
  <c r="H44" i="1"/>
  <c r="C17" i="10"/>
  <c r="C44" i="1"/>
  <c r="B12" i="10"/>
  <c r="D44" i="1"/>
  <c r="B13" i="10"/>
  <c r="F44" i="1"/>
  <c r="C15" i="10"/>
  <c r="F49" i="8"/>
  <c r="F45" i="8"/>
  <c r="G49" i="8"/>
  <c r="G17" i="8"/>
  <c r="E44" i="8"/>
  <c r="E25" i="8"/>
  <c r="F17" i="8"/>
  <c r="F26" i="8"/>
  <c r="G34" i="8"/>
  <c r="G48" i="8"/>
  <c r="G45" i="8"/>
  <c r="G26" i="8"/>
  <c r="E49" i="8"/>
  <c r="F48" i="8"/>
  <c r="F34" i="8"/>
  <c r="E48" i="8"/>
  <c r="E17" i="8"/>
  <c r="E34" i="8"/>
  <c r="E26" i="8"/>
  <c r="E45" i="8"/>
  <c r="F50" i="19"/>
  <c r="C25" i="19"/>
  <c r="G25" i="19"/>
  <c r="I13" i="19"/>
  <c r="B13" i="19"/>
  <c r="F13" i="19"/>
  <c r="F49" i="19"/>
  <c r="C13" i="19"/>
  <c r="G13" i="19"/>
  <c r="E13" i="19"/>
  <c r="E25" i="19"/>
  <c r="I25" i="19"/>
  <c r="D13" i="19"/>
  <c r="H50" i="19"/>
  <c r="H13" i="19"/>
  <c r="G49" i="19"/>
  <c r="G50" i="19"/>
  <c r="E49" i="19"/>
  <c r="I49" i="19"/>
  <c r="E50" i="19"/>
  <c r="I50" i="19"/>
  <c r="E52" i="19"/>
  <c r="H49" i="19"/>
</calcChain>
</file>

<file path=xl/comments1.xml><?xml version="1.0" encoding="utf-8"?>
<comments xmlns="http://schemas.openxmlformats.org/spreadsheetml/2006/main">
  <authors>
    <author>moejsmpc</author>
  </authors>
  <commentList>
    <comment ref="N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moejsmpc</author>
  </authors>
  <commentList>
    <comment ref="P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Q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moejsmpc</author>
  </authors>
  <commentList>
    <comment ref="A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moejsmpc</author>
  </authors>
  <commentList>
    <comment ref="F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moejsmpc</author>
    <author>MOEIT</author>
  </authors>
  <commentList>
    <comment ref="F2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moejsmpc:
97年度獎勵私立大學校院校務發展計畫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A34" authorId="1" shapeId="0">
      <text>
        <r>
          <rPr>
            <b/>
            <sz val="9"/>
            <color indexed="81"/>
            <rFont val="Tahoma"/>
            <family val="2"/>
          </rPr>
          <t>MOEIT:</t>
        </r>
        <r>
          <rPr>
            <sz val="9"/>
            <color indexed="81"/>
            <rFont val="Tahoma"/>
            <family val="2"/>
          </rPr>
          <t xml:space="preserve">
96/3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立案時間晚於核定經費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自願放棄申請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自願放棄申請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自願放棄申請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自願放棄申請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moejsmpc: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立案時間晚於核定經費</t>
        </r>
      </text>
    </comment>
  </commentList>
</comments>
</file>

<file path=xl/sharedStrings.xml><?xml version="1.0" encoding="utf-8"?>
<sst xmlns="http://schemas.openxmlformats.org/spreadsheetml/2006/main" count="832" uniqueCount="355">
  <si>
    <t>靜宜大學</t>
    <phoneticPr fontId="19" type="noConversion"/>
  </si>
  <si>
    <t>銘傳大學</t>
    <phoneticPr fontId="19" type="noConversion"/>
  </si>
  <si>
    <t>世新大學</t>
    <phoneticPr fontId="19" type="noConversion"/>
  </si>
  <si>
    <t>實踐大學</t>
    <phoneticPr fontId="19" type="noConversion"/>
  </si>
  <si>
    <t>真理大學</t>
    <phoneticPr fontId="19" type="noConversion"/>
  </si>
  <si>
    <t>華梵大學</t>
    <phoneticPr fontId="19" type="noConversion"/>
  </si>
  <si>
    <t>長榮大學</t>
    <phoneticPr fontId="19" type="noConversion"/>
  </si>
  <si>
    <t>南華大學</t>
    <phoneticPr fontId="19" type="noConversion"/>
  </si>
  <si>
    <t>小計</t>
    <phoneticPr fontId="19" type="noConversion"/>
  </si>
  <si>
    <t>中國醫藥大學</t>
    <phoneticPr fontId="19" type="noConversion"/>
  </si>
  <si>
    <t>校名</t>
    <phoneticPr fontId="19" type="noConversion"/>
  </si>
  <si>
    <t>東海大學</t>
    <phoneticPr fontId="19" type="noConversion"/>
  </si>
  <si>
    <t>輔仁大學</t>
    <phoneticPr fontId="19" type="noConversion"/>
  </si>
  <si>
    <t>東吳大學</t>
    <phoneticPr fontId="19" type="noConversion"/>
  </si>
  <si>
    <t>淡江大學</t>
    <phoneticPr fontId="19" type="noConversion"/>
  </si>
  <si>
    <t>中國文化大學</t>
    <phoneticPr fontId="19" type="noConversion"/>
  </si>
  <si>
    <t>中原大學</t>
    <phoneticPr fontId="19" type="noConversion"/>
  </si>
  <si>
    <t>逢甲大學</t>
    <phoneticPr fontId="19" type="noConversion"/>
  </si>
  <si>
    <t>大同大學</t>
    <phoneticPr fontId="19" type="noConversion"/>
  </si>
  <si>
    <t>元智大學</t>
    <phoneticPr fontId="19" type="noConversion"/>
  </si>
  <si>
    <t>中華大學</t>
    <phoneticPr fontId="19" type="noConversion"/>
  </si>
  <si>
    <t>大葉大學</t>
    <phoneticPr fontId="19" type="noConversion"/>
  </si>
  <si>
    <t>義守大學</t>
    <phoneticPr fontId="19" type="noConversion"/>
  </si>
  <si>
    <t>高雄醫學大學</t>
    <phoneticPr fontId="19" type="noConversion"/>
  </si>
  <si>
    <r>
      <t>臺北醫學大學</t>
    </r>
    <r>
      <rPr>
        <sz val="12"/>
        <rFont val="Times New Roman"/>
        <family val="1"/>
      </rPr>
      <t/>
    </r>
    <phoneticPr fontId="19" type="noConversion"/>
  </si>
  <si>
    <t>合計</t>
    <phoneticPr fontId="19" type="noConversion"/>
  </si>
  <si>
    <t>稻江科管學院</t>
    <phoneticPr fontId="19" type="noConversion"/>
  </si>
  <si>
    <t>台中健管學院</t>
    <phoneticPr fontId="19" type="noConversion"/>
  </si>
  <si>
    <t>明道管理學院</t>
    <phoneticPr fontId="19" type="noConversion"/>
  </si>
  <si>
    <t>佛光人社學院</t>
    <phoneticPr fontId="19" type="noConversion"/>
  </si>
  <si>
    <t>興國管理學院</t>
    <phoneticPr fontId="19" type="noConversion"/>
  </si>
  <si>
    <t>致遠管理學院</t>
    <phoneticPr fontId="19" type="noConversion"/>
  </si>
  <si>
    <t>立德管理學院</t>
    <phoneticPr fontId="19" type="noConversion"/>
  </si>
  <si>
    <t>開南管理學院</t>
    <phoneticPr fontId="19" type="noConversion"/>
  </si>
  <si>
    <t>南華大學</t>
    <phoneticPr fontId="19" type="noConversion"/>
  </si>
  <si>
    <t>玄奘大學</t>
    <phoneticPr fontId="19" type="noConversion"/>
  </si>
  <si>
    <t>長榮大學</t>
    <phoneticPr fontId="19" type="noConversion"/>
  </si>
  <si>
    <t>真理大學</t>
    <phoneticPr fontId="19" type="noConversion"/>
  </si>
  <si>
    <t>實踐大學</t>
    <phoneticPr fontId="19" type="noConversion"/>
  </si>
  <si>
    <t>世新大學</t>
    <phoneticPr fontId="19" type="noConversion"/>
  </si>
  <si>
    <t>銘傳大學</t>
    <phoneticPr fontId="19" type="noConversion"/>
  </si>
  <si>
    <t>慈濟大學</t>
    <phoneticPr fontId="19" type="noConversion"/>
  </si>
  <si>
    <t>長庚大學</t>
    <phoneticPr fontId="19" type="noConversion"/>
  </si>
  <si>
    <t>中山醫學院</t>
    <phoneticPr fontId="19" type="noConversion"/>
  </si>
  <si>
    <t>台北醫學大學</t>
    <phoneticPr fontId="19" type="noConversion"/>
  </si>
  <si>
    <t>中國醫藥學院</t>
    <phoneticPr fontId="19" type="noConversion"/>
  </si>
  <si>
    <t>高雄醫學大學</t>
    <phoneticPr fontId="19" type="noConversion"/>
  </si>
  <si>
    <t>義守大學</t>
    <phoneticPr fontId="19" type="noConversion"/>
  </si>
  <si>
    <t>華梵大學</t>
    <phoneticPr fontId="19" type="noConversion"/>
  </si>
  <si>
    <t>大葉大學</t>
    <phoneticPr fontId="19" type="noConversion"/>
  </si>
  <si>
    <t>中華大學</t>
    <phoneticPr fontId="19" type="noConversion"/>
  </si>
  <si>
    <t>元智大學</t>
    <phoneticPr fontId="19" type="noConversion"/>
  </si>
  <si>
    <t>大同大學</t>
    <phoneticPr fontId="19" type="noConversion"/>
  </si>
  <si>
    <t>靜宜大學</t>
    <phoneticPr fontId="19" type="noConversion"/>
  </si>
  <si>
    <t>逢甲大學</t>
    <phoneticPr fontId="19" type="noConversion"/>
  </si>
  <si>
    <t>中國文化大學</t>
    <phoneticPr fontId="19" type="noConversion"/>
  </si>
  <si>
    <t>淡江大學</t>
    <phoneticPr fontId="19" type="noConversion"/>
  </si>
  <si>
    <t>中原大學</t>
    <phoneticPr fontId="19" type="noConversion"/>
  </si>
  <si>
    <t>東吳大學</t>
    <phoneticPr fontId="19" type="noConversion"/>
  </si>
  <si>
    <t>輔仁大學</t>
    <phoneticPr fontId="19" type="noConversion"/>
  </si>
  <si>
    <t>東海大學</t>
    <phoneticPr fontId="19" type="noConversion"/>
  </si>
  <si>
    <r>
      <t>94</t>
    </r>
    <r>
      <rPr>
        <b/>
        <sz val="12"/>
        <color indexed="12"/>
        <rFont val="標楷體"/>
        <family val="4"/>
        <charset val="136"/>
      </rPr>
      <t>年度</t>
    </r>
    <phoneticPr fontId="19" type="noConversion"/>
  </si>
  <si>
    <r>
      <t>93</t>
    </r>
    <r>
      <rPr>
        <b/>
        <sz val="12"/>
        <rFont val="標楷體"/>
        <family val="4"/>
        <charset val="136"/>
      </rPr>
      <t>年度</t>
    </r>
    <phoneticPr fontId="19" type="noConversion"/>
  </si>
  <si>
    <t>92學年度</t>
    <phoneticPr fontId="19" type="noConversion"/>
  </si>
  <si>
    <t>91學年度</t>
    <phoneticPr fontId="19" type="noConversion"/>
  </si>
  <si>
    <r>
      <t>90學年度</t>
    </r>
    <r>
      <rPr>
        <sz val="12"/>
        <rFont val="新細明體"/>
        <family val="1"/>
        <charset val="136"/>
      </rPr>
      <t/>
    </r>
    <phoneticPr fontId="19" type="noConversion"/>
  </si>
  <si>
    <r>
      <t>89學年度</t>
    </r>
    <r>
      <rPr>
        <sz val="12"/>
        <rFont val="新細明體"/>
        <family val="1"/>
        <charset val="136"/>
      </rPr>
      <t/>
    </r>
    <phoneticPr fontId="19" type="noConversion"/>
  </si>
  <si>
    <t>88學年度</t>
    <phoneticPr fontId="19" type="noConversion"/>
  </si>
  <si>
    <r>
      <t>87學年度</t>
    </r>
    <r>
      <rPr>
        <sz val="12"/>
        <rFont val="新細明體"/>
        <family val="1"/>
        <charset val="136"/>
      </rPr>
      <t/>
    </r>
    <phoneticPr fontId="19" type="noConversion"/>
  </si>
  <si>
    <t>86學年度</t>
    <phoneticPr fontId="19" type="noConversion"/>
  </si>
  <si>
    <t>85學年度</t>
    <phoneticPr fontId="19" type="noConversion"/>
  </si>
  <si>
    <t>校名</t>
    <phoneticPr fontId="19" type="noConversion"/>
  </si>
  <si>
    <t>各年度私立大學校院整體發展獎助及補助</t>
    <phoneticPr fontId="19" type="noConversion"/>
  </si>
  <si>
    <t>尚未成立</t>
  </si>
  <si>
    <t>尚未成立</t>
    <phoneticPr fontId="19" type="noConversion"/>
  </si>
  <si>
    <t xml:space="preserve"> </t>
    <phoneticPr fontId="27" type="noConversion"/>
  </si>
  <si>
    <t>學校名稱</t>
    <phoneticPr fontId="19" type="noConversion"/>
  </si>
  <si>
    <t>年度</t>
    <phoneticPr fontId="19" type="noConversion"/>
  </si>
  <si>
    <t>94年度</t>
    <phoneticPr fontId="19" type="noConversion"/>
  </si>
  <si>
    <t>95年度</t>
    <phoneticPr fontId="19" type="noConversion"/>
  </si>
  <si>
    <t>獎補助合計</t>
    <phoneticPr fontId="19" type="noConversion"/>
  </si>
  <si>
    <t>東海大學</t>
  </si>
  <si>
    <t>輔仁大學</t>
  </si>
  <si>
    <t>東吳大學</t>
  </si>
  <si>
    <t>淡江大學</t>
  </si>
  <si>
    <t>文化大學</t>
  </si>
  <si>
    <t>靜宜大學</t>
  </si>
  <si>
    <t>華梵大學</t>
  </si>
  <si>
    <t>銘傳大學</t>
  </si>
  <si>
    <t>世新大學</t>
  </si>
  <si>
    <t>實踐大學</t>
  </si>
  <si>
    <t>真理大學</t>
  </si>
  <si>
    <t>長榮管理學院</t>
  </si>
  <si>
    <t>南華大學</t>
  </si>
  <si>
    <t>中原大學</t>
  </si>
  <si>
    <t>逢甲大學</t>
  </si>
  <si>
    <t>大同大學</t>
  </si>
  <si>
    <t>元智大學</t>
  </si>
  <si>
    <t>中華大學</t>
  </si>
  <si>
    <t>大葉大學</t>
  </si>
  <si>
    <t>義守大學</t>
  </si>
  <si>
    <t>高雄醫學大學</t>
  </si>
  <si>
    <t>中國醫藥學院</t>
  </si>
  <si>
    <t>台北醫學大學</t>
  </si>
  <si>
    <t>中山醫學大學</t>
  </si>
  <si>
    <t>長庚大學</t>
  </si>
  <si>
    <t>慈濟大學</t>
  </si>
  <si>
    <t>玄奘人文社會學院</t>
  </si>
  <si>
    <t>開南管理學院</t>
  </si>
  <si>
    <t>致遠管理學院</t>
  </si>
  <si>
    <t>立德管理學院</t>
  </si>
  <si>
    <t>興國管理學院</t>
  </si>
  <si>
    <t>佛光人文社會學院</t>
  </si>
  <si>
    <t>稻江科技暨管理學院</t>
  </si>
  <si>
    <t>明道管理學院</t>
  </si>
  <si>
    <t>亞洲大學</t>
    <phoneticPr fontId="19" type="noConversion"/>
  </si>
  <si>
    <t>合計</t>
    <phoneticPr fontId="19" type="noConversion"/>
  </si>
  <si>
    <t>中山醫學大學</t>
    <phoneticPr fontId="19" type="noConversion"/>
  </si>
  <si>
    <t>長庚大學</t>
    <phoneticPr fontId="19" type="noConversion"/>
  </si>
  <si>
    <t>慈濟大學</t>
    <phoneticPr fontId="19" type="noConversion"/>
  </si>
  <si>
    <t>玄奘大學</t>
    <phoneticPr fontId="19" type="noConversion"/>
  </si>
  <si>
    <t>開南大學</t>
    <phoneticPr fontId="19" type="noConversion"/>
  </si>
  <si>
    <t>興國管理學院</t>
    <phoneticPr fontId="19" type="noConversion"/>
  </si>
  <si>
    <t>佛光大學</t>
    <phoneticPr fontId="19" type="noConversion"/>
  </si>
  <si>
    <t>稻江科技暨管理學院</t>
    <phoneticPr fontId="19" type="noConversion"/>
  </si>
  <si>
    <t>明道大學</t>
    <phoneticPr fontId="19" type="noConversion"/>
  </si>
  <si>
    <t>亞洲大學</t>
    <phoneticPr fontId="19" type="noConversion"/>
  </si>
  <si>
    <t>總計</t>
    <phoneticPr fontId="19" type="noConversion"/>
  </si>
  <si>
    <r>
      <t>87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</si>
  <si>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88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</si>
  <si>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89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</si>
  <si>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90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</si>
  <si>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91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</si>
  <si>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92</t>
    </r>
    <r>
      <rPr>
        <b/>
        <sz val="12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</si>
  <si>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94</t>
    </r>
    <r>
      <rPr>
        <b/>
        <sz val="12"/>
        <rFont val="標楷體"/>
        <family val="4"/>
        <charset val="136"/>
      </rPr>
      <t>年度</t>
    </r>
  </si>
  <si>
    <r>
      <t>95</t>
    </r>
    <r>
      <rPr>
        <b/>
        <sz val="12"/>
        <rFont val="標楷體"/>
        <family val="4"/>
        <charset val="136"/>
      </rPr>
      <t>年度</t>
    </r>
  </si>
  <si>
    <r>
      <t>96</t>
    </r>
    <r>
      <rPr>
        <b/>
        <sz val="12"/>
        <rFont val="標楷體"/>
        <family val="4"/>
        <charset val="136"/>
      </rPr>
      <t>年度</t>
    </r>
  </si>
  <si>
    <r>
      <t>85</t>
    </r>
    <r>
      <rPr>
        <b/>
        <sz val="12"/>
        <rFont val="標楷體"/>
        <family val="4"/>
        <charset val="136"/>
      </rPr>
      <t>學年度</t>
    </r>
    <phoneticPr fontId="19" type="noConversion"/>
  </si>
  <si>
    <r>
      <t>86</t>
    </r>
    <r>
      <rPr>
        <b/>
        <sz val="12"/>
        <rFont val="標楷體"/>
        <family val="4"/>
        <charset val="136"/>
      </rPr>
      <t>學年度</t>
    </r>
    <phoneticPr fontId="19" type="noConversion"/>
  </si>
  <si>
    <r>
      <t>94</t>
    </r>
    <r>
      <rPr>
        <b/>
        <sz val="12"/>
        <rFont val="標楷體"/>
        <family val="4"/>
        <charset val="136"/>
      </rPr>
      <t>年度</t>
    </r>
    <phoneticPr fontId="19" type="noConversion"/>
  </si>
  <si>
    <r>
      <t>95</t>
    </r>
    <r>
      <rPr>
        <b/>
        <sz val="12"/>
        <rFont val="標楷體"/>
        <family val="4"/>
        <charset val="136"/>
      </rPr>
      <t>年度</t>
    </r>
    <r>
      <rPr>
        <sz val="12"/>
        <rFont val="新細明體"/>
        <family val="1"/>
        <charset val="136"/>
      </rPr>
      <t/>
    </r>
  </si>
  <si>
    <r>
      <t>96</t>
    </r>
    <r>
      <rPr>
        <b/>
        <sz val="12"/>
        <rFont val="標楷體"/>
        <family val="4"/>
        <charset val="136"/>
      </rPr>
      <t>年度</t>
    </r>
    <r>
      <rPr>
        <sz val="12"/>
        <rFont val="新細明體"/>
        <family val="1"/>
        <charset val="136"/>
      </rPr>
      <t/>
    </r>
  </si>
  <si>
    <r>
      <t>90</t>
    </r>
    <r>
      <rPr>
        <b/>
        <sz val="14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</si>
  <si>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91</t>
    </r>
    <r>
      <rPr>
        <b/>
        <sz val="14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</si>
  <si>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92</t>
    </r>
    <r>
      <rPr>
        <b/>
        <sz val="14"/>
        <rFont val="標楷體"/>
        <family val="4"/>
        <charset val="136"/>
      </rPr>
      <t>學年度</t>
    </r>
    <r>
      <rPr>
        <sz val="12"/>
        <rFont val="新細明體"/>
        <family val="1"/>
        <charset val="136"/>
      </rPr>
      <t/>
    </r>
  </si>
  <si>
    <r>
      <t>95</t>
    </r>
    <r>
      <rPr>
        <b/>
        <sz val="14"/>
        <rFont val="標楷體"/>
        <family val="4"/>
        <charset val="136"/>
      </rPr>
      <t>年度</t>
    </r>
    <r>
      <rPr>
        <sz val="12"/>
        <rFont val="新細明體"/>
        <family val="1"/>
        <charset val="136"/>
      </rPr>
      <t/>
    </r>
  </si>
  <si>
    <r>
      <t>96</t>
    </r>
    <r>
      <rPr>
        <b/>
        <sz val="14"/>
        <rFont val="標楷體"/>
        <family val="4"/>
        <charset val="136"/>
      </rPr>
      <t>年度</t>
    </r>
    <r>
      <rPr>
        <sz val="12"/>
        <rFont val="新細明體"/>
        <family val="1"/>
        <charset val="136"/>
      </rPr>
      <t/>
    </r>
  </si>
  <si>
    <r>
      <t>90</t>
    </r>
    <r>
      <rPr>
        <sz val="14"/>
        <rFont val="標楷體"/>
        <family val="4"/>
        <charset val="136"/>
      </rPr>
      <t>學年度至</t>
    </r>
    <r>
      <rPr>
        <sz val="14"/>
        <rFont val="Arial"/>
        <family val="2"/>
      </rPr>
      <t>96</t>
    </r>
    <r>
      <rPr>
        <sz val="14"/>
        <rFont val="標楷體"/>
        <family val="4"/>
        <charset val="136"/>
      </rPr>
      <t>年度私立大學校院整體發展獎助及補助經費一覽表</t>
    </r>
    <phoneticPr fontId="19" type="noConversion"/>
  </si>
  <si>
    <r>
      <t>93</t>
    </r>
    <r>
      <rPr>
        <b/>
        <sz val="14"/>
        <rFont val="標楷體"/>
        <family val="4"/>
        <charset val="136"/>
      </rPr>
      <t>年度</t>
    </r>
    <phoneticPr fontId="19" type="noConversion"/>
  </si>
  <si>
    <r>
      <t>94</t>
    </r>
    <r>
      <rPr>
        <b/>
        <sz val="14"/>
        <rFont val="標楷體"/>
        <family val="4"/>
        <charset val="136"/>
      </rPr>
      <t>年度</t>
    </r>
    <phoneticPr fontId="19" type="noConversion"/>
  </si>
  <si>
    <r>
      <t>學年度</t>
    </r>
    <r>
      <rPr>
        <b/>
        <sz val="14"/>
        <rFont val="Arial"/>
        <family val="2"/>
      </rPr>
      <t>/</t>
    </r>
    <r>
      <rPr>
        <b/>
        <sz val="14"/>
        <rFont val="標楷體"/>
        <family val="4"/>
        <charset val="136"/>
      </rPr>
      <t>年度</t>
    </r>
    <phoneticPr fontId="19" type="noConversion"/>
  </si>
  <si>
    <t>獎補助經費（億元）</t>
    <phoneticPr fontId="19" type="noConversion"/>
  </si>
  <si>
    <r>
      <t>附註：有關補助私立大學校院整體發展獎助及補助經費自</t>
    </r>
    <r>
      <rPr>
        <sz val="14"/>
        <rFont val="Arial"/>
        <family val="2"/>
      </rPr>
      <t>93</t>
    </r>
    <r>
      <rPr>
        <sz val="14"/>
        <rFont val="細明體"/>
        <family val="3"/>
        <charset val="136"/>
      </rPr>
      <t>年度起本部配合會計年度及帳務運作，改為以會計年度撥款。</t>
    </r>
    <phoneticPr fontId="19" type="noConversion"/>
  </si>
  <si>
    <r>
      <t>本資料係提供給立法委員余政道國會辦公室。</t>
    </r>
    <r>
      <rPr>
        <sz val="14"/>
        <color indexed="10"/>
        <rFont val="Arial"/>
        <family val="2"/>
      </rPr>
      <t>97.05.20</t>
    </r>
    <phoneticPr fontId="19" type="noConversion"/>
  </si>
  <si>
    <r>
      <t>97</t>
    </r>
    <r>
      <rPr>
        <b/>
        <sz val="12"/>
        <rFont val="細明體"/>
        <family val="3"/>
        <charset val="136"/>
      </rPr>
      <t>年度</t>
    </r>
    <phoneticPr fontId="19" type="noConversion"/>
  </si>
  <si>
    <t>法鼓佛教學院</t>
    <phoneticPr fontId="19" type="noConversion"/>
  </si>
  <si>
    <t>綜合二類組小計</t>
    <phoneticPr fontId="19" type="noConversion"/>
  </si>
  <si>
    <t>醫學類組小計</t>
    <phoneticPr fontId="19" type="noConversion"/>
  </si>
  <si>
    <t>校名</t>
    <phoneticPr fontId="19" type="noConversion"/>
  </si>
  <si>
    <t>東海大學</t>
    <phoneticPr fontId="19" type="noConversion"/>
  </si>
  <si>
    <t>輔仁大學</t>
    <phoneticPr fontId="19" type="noConversion"/>
  </si>
  <si>
    <t>東吳大學</t>
    <phoneticPr fontId="19" type="noConversion"/>
  </si>
  <si>
    <t>淡江大學</t>
    <phoneticPr fontId="19" type="noConversion"/>
  </si>
  <si>
    <t>中國文化大學</t>
    <phoneticPr fontId="19" type="noConversion"/>
  </si>
  <si>
    <t>靜宜大學</t>
    <phoneticPr fontId="19" type="noConversion"/>
  </si>
  <si>
    <t>銘傳大學</t>
    <phoneticPr fontId="19" type="noConversion"/>
  </si>
  <si>
    <t>世新大學</t>
    <phoneticPr fontId="19" type="noConversion"/>
  </si>
  <si>
    <t>實踐大學</t>
    <phoneticPr fontId="19" type="noConversion"/>
  </si>
  <si>
    <t>真理大學</t>
    <phoneticPr fontId="19" type="noConversion"/>
  </si>
  <si>
    <t>華梵大學</t>
    <phoneticPr fontId="19" type="noConversion"/>
  </si>
  <si>
    <t>長榮大學</t>
    <phoneticPr fontId="19" type="noConversion"/>
  </si>
  <si>
    <t>南華大學</t>
    <phoneticPr fontId="19" type="noConversion"/>
  </si>
  <si>
    <t>綜合一類組小計</t>
    <phoneticPr fontId="19" type="noConversion"/>
  </si>
  <si>
    <r>
      <t>97</t>
    </r>
    <r>
      <rPr>
        <b/>
        <sz val="12"/>
        <rFont val="標楷體"/>
        <family val="4"/>
        <charset val="136"/>
      </rPr>
      <t>年度</t>
    </r>
  </si>
  <si>
    <t>中原大學</t>
    <phoneticPr fontId="19" type="noConversion"/>
  </si>
  <si>
    <t>逢甲大學</t>
    <phoneticPr fontId="19" type="noConversion"/>
  </si>
  <si>
    <t>大同大學</t>
    <phoneticPr fontId="19" type="noConversion"/>
  </si>
  <si>
    <t>元智大學</t>
    <phoneticPr fontId="19" type="noConversion"/>
  </si>
  <si>
    <t>中華大學</t>
    <phoneticPr fontId="19" type="noConversion"/>
  </si>
  <si>
    <t>大葉大學</t>
    <phoneticPr fontId="19" type="noConversion"/>
  </si>
  <si>
    <t>義守大學</t>
    <phoneticPr fontId="19" type="noConversion"/>
  </si>
  <si>
    <t>高雄醫學大學</t>
    <phoneticPr fontId="19" type="noConversion"/>
  </si>
  <si>
    <t>中國醫藥大學</t>
    <phoneticPr fontId="19" type="noConversion"/>
  </si>
  <si>
    <r>
      <t>臺北醫學大學</t>
    </r>
    <r>
      <rPr>
        <sz val="12"/>
        <rFont val="Times New Roman"/>
        <family val="1"/>
      </rPr>
      <t/>
    </r>
    <phoneticPr fontId="19" type="noConversion"/>
  </si>
  <si>
    <t>玄奘大學</t>
    <phoneticPr fontId="19" type="noConversion"/>
  </si>
  <si>
    <t>開南大學</t>
    <phoneticPr fontId="19" type="noConversion"/>
  </si>
  <si>
    <t>致遠管理學院</t>
    <phoneticPr fontId="19" type="noConversion"/>
  </si>
  <si>
    <t>興國管理學院</t>
    <phoneticPr fontId="19" type="noConversion"/>
  </si>
  <si>
    <t>佛光大學</t>
    <phoneticPr fontId="19" type="noConversion"/>
  </si>
  <si>
    <t>稻江科技暨管理學院</t>
    <phoneticPr fontId="19" type="noConversion"/>
  </si>
  <si>
    <t>明道大學</t>
    <phoneticPr fontId="19" type="noConversion"/>
  </si>
  <si>
    <t>亞洲大學</t>
    <phoneticPr fontId="19" type="noConversion"/>
  </si>
  <si>
    <t>立德大學</t>
    <phoneticPr fontId="19" type="noConversion"/>
  </si>
  <si>
    <t>法鼓佛教學院</t>
    <phoneticPr fontId="19" type="noConversion"/>
  </si>
  <si>
    <t>略</t>
    <phoneticPr fontId="19" type="noConversion"/>
  </si>
  <si>
    <r>
      <t>98年度</t>
    </r>
    <r>
      <rPr>
        <sz val="12"/>
        <rFont val="新細明體"/>
        <family val="1"/>
        <charset val="136"/>
      </rPr>
      <t/>
    </r>
  </si>
  <si>
    <t>單位：元</t>
    <phoneticPr fontId="19" type="noConversion"/>
  </si>
  <si>
    <t>私立大學校院整體發展獎助及補助經費</t>
    <phoneticPr fontId="19" type="noConversion"/>
  </si>
  <si>
    <r>
      <t>96</t>
    </r>
    <r>
      <rPr>
        <sz val="12"/>
        <rFont val="標楷體"/>
        <family val="4"/>
        <charset val="136"/>
      </rPr>
      <t>年度</t>
    </r>
    <phoneticPr fontId="19" type="noConversion"/>
  </si>
  <si>
    <t>獎勵私立大學校院校務發展計畫</t>
    <phoneticPr fontId="19" type="noConversion"/>
  </si>
  <si>
    <r>
      <t>97</t>
    </r>
    <r>
      <rPr>
        <sz val="12"/>
        <rFont val="標楷體"/>
        <family val="4"/>
        <charset val="136"/>
      </rPr>
      <t>年度</t>
    </r>
    <phoneticPr fontId="19" type="noConversion"/>
  </si>
  <si>
    <r>
      <t>98</t>
    </r>
    <r>
      <rPr>
        <sz val="12"/>
        <rFont val="標楷體"/>
        <family val="4"/>
        <charset val="136"/>
      </rPr>
      <t>年度</t>
    </r>
    <phoneticPr fontId="19" type="noConversion"/>
  </si>
  <si>
    <r>
      <t>97年度</t>
    </r>
    <r>
      <rPr>
        <sz val="12"/>
        <rFont val="新細明體"/>
        <family val="1"/>
        <charset val="136"/>
      </rPr>
      <t/>
    </r>
  </si>
  <si>
    <r>
      <t>96年度</t>
    </r>
    <r>
      <rPr>
        <sz val="12"/>
        <rFont val="新細明體"/>
        <family val="1"/>
        <charset val="136"/>
      </rPr>
      <t/>
    </r>
  </si>
  <si>
    <t>歷年私校獎補助核定經費明細表</t>
    <phoneticPr fontId="19" type="noConversion"/>
  </si>
  <si>
    <t xml:space="preserve">          計畫名稱
學年度或年度</t>
    <phoneticPr fontId="19" type="noConversion"/>
  </si>
  <si>
    <t>教育部私立大學校院整體發展獎助及補助經費</t>
    <phoneticPr fontId="19" type="noConversion"/>
  </si>
  <si>
    <t>教育部獎勵私立大學校院校務發展計畫經費</t>
    <phoneticPr fontId="19" type="noConversion"/>
  </si>
  <si>
    <t>85學年度</t>
    <phoneticPr fontId="19" type="noConversion"/>
  </si>
  <si>
    <t>略</t>
    <phoneticPr fontId="19" type="noConversion"/>
  </si>
  <si>
    <t>86學年度</t>
    <phoneticPr fontId="19" type="noConversion"/>
  </si>
  <si>
    <r>
      <t>87學年度</t>
    </r>
    <r>
      <rPr>
        <sz val="12"/>
        <rFont val="新細明體"/>
        <family val="1"/>
        <charset val="136"/>
      </rPr>
      <t/>
    </r>
  </si>
  <si>
    <r>
      <t>88學年度</t>
    </r>
    <r>
      <rPr>
        <sz val="12"/>
        <rFont val="新細明體"/>
        <family val="1"/>
        <charset val="136"/>
      </rPr>
      <t/>
    </r>
  </si>
  <si>
    <r>
      <t>89學年度</t>
    </r>
    <r>
      <rPr>
        <sz val="12"/>
        <rFont val="新細明體"/>
        <family val="1"/>
        <charset val="136"/>
      </rPr>
      <t/>
    </r>
  </si>
  <si>
    <r>
      <t>90學年度</t>
    </r>
    <r>
      <rPr>
        <sz val="12"/>
        <rFont val="新細明體"/>
        <family val="1"/>
        <charset val="136"/>
      </rPr>
      <t/>
    </r>
  </si>
  <si>
    <r>
      <t>91學年度</t>
    </r>
    <r>
      <rPr>
        <sz val="12"/>
        <rFont val="新細明體"/>
        <family val="1"/>
        <charset val="136"/>
      </rPr>
      <t/>
    </r>
  </si>
  <si>
    <r>
      <t>92學年度</t>
    </r>
    <r>
      <rPr>
        <sz val="12"/>
        <rFont val="新細明體"/>
        <family val="1"/>
        <charset val="136"/>
      </rPr>
      <t/>
    </r>
  </si>
  <si>
    <t>93年度</t>
    <phoneticPr fontId="19" type="noConversion"/>
  </si>
  <si>
    <r>
      <t>95年度</t>
    </r>
    <r>
      <rPr>
        <sz val="12"/>
        <rFont val="新細明體"/>
        <family val="1"/>
        <charset val="136"/>
      </rPr>
      <t/>
    </r>
  </si>
  <si>
    <r>
      <t>98年度</t>
    </r>
    <r>
      <rPr>
        <b/>
        <sz val="12"/>
        <rFont val="標楷體"/>
        <family val="4"/>
        <charset val="136"/>
      </rPr>
      <t/>
    </r>
  </si>
  <si>
    <r>
      <t>96</t>
    </r>
    <r>
      <rPr>
        <b/>
        <sz val="14"/>
        <rFont val="標楷體"/>
        <family val="4"/>
        <charset val="136"/>
      </rPr>
      <t>至</t>
    </r>
    <r>
      <rPr>
        <b/>
        <sz val="14"/>
        <rFont val="Arial"/>
        <family val="2"/>
      </rPr>
      <t>98</t>
    </r>
    <r>
      <rPr>
        <b/>
        <sz val="14"/>
        <rFont val="標楷體"/>
        <family val="4"/>
        <charset val="136"/>
      </rPr>
      <t>年度本部獎勵補助【稻江科技暨管理學院】之經費</t>
    </r>
    <phoneticPr fontId="19" type="noConversion"/>
  </si>
  <si>
    <t>立德大學</t>
    <phoneticPr fontId="19" type="noConversion"/>
  </si>
  <si>
    <t>開南大學</t>
    <phoneticPr fontId="19" type="noConversion"/>
  </si>
  <si>
    <t>稻江科技暨管理學院</t>
    <phoneticPr fontId="19" type="noConversion"/>
  </si>
  <si>
    <t>單位：元</t>
    <phoneticPr fontId="19" type="noConversion"/>
  </si>
  <si>
    <r>
      <t>96</t>
    </r>
    <r>
      <rPr>
        <b/>
        <sz val="12"/>
        <rFont val="標楷體"/>
        <family val="4"/>
        <charset val="136"/>
      </rPr>
      <t>年度</t>
    </r>
    <phoneticPr fontId="19" type="noConversion"/>
  </si>
  <si>
    <r>
      <t>97</t>
    </r>
    <r>
      <rPr>
        <b/>
        <sz val="12"/>
        <rFont val="標楷體"/>
        <family val="4"/>
        <charset val="136"/>
      </rPr>
      <t>年</t>
    </r>
    <phoneticPr fontId="19" type="noConversion"/>
  </si>
  <si>
    <r>
      <t>98</t>
    </r>
    <r>
      <rPr>
        <b/>
        <sz val="12"/>
        <rFont val="標楷體"/>
        <family val="4"/>
        <charset val="136"/>
      </rPr>
      <t>年</t>
    </r>
    <phoneticPr fontId="19" type="noConversion"/>
  </si>
  <si>
    <t>學校名稱</t>
    <phoneticPr fontId="19" type="noConversion"/>
  </si>
  <si>
    <r>
      <t>96</t>
    </r>
    <r>
      <rPr>
        <b/>
        <sz val="14"/>
        <rFont val="標楷體"/>
        <family val="4"/>
        <charset val="136"/>
      </rPr>
      <t>至</t>
    </r>
    <r>
      <rPr>
        <b/>
        <sz val="14"/>
        <rFont val="Arial"/>
        <family val="2"/>
      </rPr>
      <t>98</t>
    </r>
    <r>
      <rPr>
        <b/>
        <sz val="14"/>
        <rFont val="標楷體"/>
        <family val="4"/>
        <charset val="136"/>
      </rPr>
      <t>年度私立大學校院校務發展計畫核定經費</t>
    </r>
    <phoneticPr fontId="19" type="noConversion"/>
  </si>
  <si>
    <r>
      <t>99</t>
    </r>
    <r>
      <rPr>
        <b/>
        <sz val="12"/>
        <rFont val="細明體"/>
        <family val="3"/>
        <charset val="136"/>
      </rPr>
      <t>年度</t>
    </r>
    <phoneticPr fontId="19" type="noConversion"/>
  </si>
  <si>
    <r>
      <t>94</t>
    </r>
    <r>
      <rPr>
        <b/>
        <sz val="16"/>
        <rFont val="標楷體"/>
        <family val="4"/>
        <charset val="136"/>
      </rPr>
      <t>至</t>
    </r>
    <r>
      <rPr>
        <b/>
        <sz val="16"/>
        <rFont val="Arial"/>
        <family val="2"/>
      </rPr>
      <t>99</t>
    </r>
    <r>
      <rPr>
        <b/>
        <sz val="16"/>
        <rFont val="標楷體"/>
        <family val="4"/>
        <charset val="136"/>
      </rPr>
      <t>年度私立大學校院獎助及補助經費彙整表</t>
    </r>
    <r>
      <rPr>
        <b/>
        <sz val="12"/>
        <rFont val="標楷體"/>
        <family val="4"/>
        <charset val="136"/>
      </rPr>
      <t>（單位：元）</t>
    </r>
    <phoneticPr fontId="19" type="noConversion"/>
  </si>
  <si>
    <t>綜合三類組小計</t>
    <phoneticPr fontId="19" type="noConversion"/>
  </si>
  <si>
    <t>比例</t>
    <phoneticPr fontId="19" type="noConversion"/>
  </si>
  <si>
    <t>宗教研修學院類組小計</t>
    <phoneticPr fontId="19" type="noConversion"/>
  </si>
  <si>
    <r>
      <t>85</t>
    </r>
    <r>
      <rPr>
        <b/>
        <sz val="14"/>
        <rFont val="標楷體"/>
        <family val="4"/>
        <charset val="136"/>
      </rPr>
      <t>學年度至</t>
    </r>
    <r>
      <rPr>
        <b/>
        <sz val="14"/>
        <rFont val="Arial"/>
        <family val="2"/>
      </rPr>
      <t>99</t>
    </r>
    <r>
      <rPr>
        <b/>
        <sz val="14"/>
        <rFont val="標楷體"/>
        <family val="4"/>
        <charset val="136"/>
      </rPr>
      <t>年度私立大學校院整體發展獎補助經費彙整表</t>
    </r>
    <phoneticPr fontId="19" type="noConversion"/>
  </si>
  <si>
    <r>
      <t>100</t>
    </r>
    <r>
      <rPr>
        <b/>
        <sz val="12"/>
        <color indexed="12"/>
        <rFont val="細明體"/>
        <family val="3"/>
        <charset val="136"/>
      </rPr>
      <t>年度</t>
    </r>
    <phoneticPr fontId="19" type="noConversion"/>
  </si>
  <si>
    <t>馬偕醫學院</t>
  </si>
  <si>
    <t>馬偕醫學院</t>
    <phoneticPr fontId="19" type="noConversion"/>
  </si>
  <si>
    <t>校名</t>
  </si>
  <si>
    <t>85學年度</t>
  </si>
  <si>
    <t>86學年度</t>
  </si>
  <si>
    <t>87學年度</t>
  </si>
  <si>
    <t>88學年度</t>
  </si>
  <si>
    <t>89學年度</t>
  </si>
  <si>
    <t>90學年度</t>
  </si>
  <si>
    <t>91學年度</t>
  </si>
  <si>
    <t>92學年度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</si>
  <si>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</si>
  <si>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</si>
  <si>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</si>
  <si>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</si>
  <si>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</si>
  <si>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</si>
  <si>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</si>
  <si>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</si>
  <si>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中國文化大學</t>
  </si>
  <si>
    <t>長榮大學</t>
  </si>
  <si>
    <t>小計</t>
  </si>
  <si>
    <t>中國醫藥大學</t>
  </si>
  <si>
    <t>臺北醫學大學</t>
  </si>
  <si>
    <t>玄奘大學</t>
  </si>
  <si>
    <t>開南大學</t>
  </si>
  <si>
    <t>立德大學</t>
  </si>
  <si>
    <t>佛光大學</t>
  </si>
  <si>
    <t>明道大學</t>
  </si>
  <si>
    <t>亞洲大學</t>
  </si>
  <si>
    <t>法鼓佛教學院</t>
  </si>
  <si>
    <t>總計</t>
  </si>
  <si>
    <t>99年度</t>
    <phoneticPr fontId="19" type="noConversion"/>
  </si>
  <si>
    <t>100年度</t>
    <phoneticPr fontId="19" type="noConversion"/>
  </si>
  <si>
    <t>-</t>
    <phoneticPr fontId="19" type="noConversion"/>
  </si>
  <si>
    <t>-</t>
    <phoneticPr fontId="19" type="noConversion"/>
  </si>
  <si>
    <t>補助</t>
    <phoneticPr fontId="19" type="noConversion"/>
  </si>
  <si>
    <t>獎助</t>
    <phoneticPr fontId="19" type="noConversion"/>
  </si>
  <si>
    <t>-</t>
    <phoneticPr fontId="19" type="noConversion"/>
  </si>
  <si>
    <t>-</t>
    <phoneticPr fontId="19" type="noConversion"/>
  </si>
  <si>
    <r>
      <t>98</t>
    </r>
    <r>
      <rPr>
        <b/>
        <sz val="14"/>
        <rFont val="標楷體"/>
        <family val="4"/>
        <charset val="136"/>
      </rPr>
      <t>年度至</t>
    </r>
    <r>
      <rPr>
        <b/>
        <sz val="14"/>
        <rFont val="Arial"/>
        <family val="2"/>
      </rPr>
      <t>100</t>
    </r>
    <r>
      <rPr>
        <b/>
        <sz val="14"/>
        <rFont val="標楷體"/>
        <family val="4"/>
        <charset val="136"/>
      </rPr>
      <t>年度私立大學校院整體發展獎補助經費彙整表</t>
    </r>
    <phoneticPr fontId="19" type="noConversion"/>
  </si>
  <si>
    <r>
      <t>99</t>
    </r>
    <r>
      <rPr>
        <b/>
        <sz val="14"/>
        <rFont val="細明體"/>
        <family val="3"/>
        <charset val="136"/>
      </rPr>
      <t>年度</t>
    </r>
    <phoneticPr fontId="19" type="noConversion"/>
  </si>
  <si>
    <r>
      <rPr>
        <b/>
        <sz val="14"/>
        <rFont val="標楷體"/>
        <family val="4"/>
        <charset val="136"/>
      </rPr>
      <t>東海大學</t>
    </r>
    <phoneticPr fontId="19" type="noConversion"/>
  </si>
  <si>
    <r>
      <rPr>
        <b/>
        <sz val="14"/>
        <rFont val="標楷體"/>
        <family val="4"/>
        <charset val="136"/>
      </rPr>
      <t>輔仁大學</t>
    </r>
    <phoneticPr fontId="19" type="noConversion"/>
  </si>
  <si>
    <r>
      <rPr>
        <b/>
        <sz val="14"/>
        <rFont val="標楷體"/>
        <family val="4"/>
        <charset val="136"/>
      </rPr>
      <t>東吳大學</t>
    </r>
    <phoneticPr fontId="19" type="noConversion"/>
  </si>
  <si>
    <r>
      <rPr>
        <b/>
        <sz val="14"/>
        <rFont val="標楷體"/>
        <family val="4"/>
        <charset val="136"/>
      </rPr>
      <t>淡江大學</t>
    </r>
    <phoneticPr fontId="19" type="noConversion"/>
  </si>
  <si>
    <r>
      <rPr>
        <b/>
        <sz val="14"/>
        <rFont val="標楷體"/>
        <family val="4"/>
        <charset val="136"/>
      </rPr>
      <t>中國文化大學</t>
    </r>
    <phoneticPr fontId="19" type="noConversion"/>
  </si>
  <si>
    <r>
      <rPr>
        <b/>
        <sz val="14"/>
        <rFont val="標楷體"/>
        <family val="4"/>
        <charset val="136"/>
      </rPr>
      <t>靜宜大學</t>
    </r>
    <phoneticPr fontId="19" type="noConversion"/>
  </si>
  <si>
    <r>
      <rPr>
        <b/>
        <sz val="14"/>
        <rFont val="標楷體"/>
        <family val="4"/>
        <charset val="136"/>
      </rPr>
      <t>銘傳大學</t>
    </r>
    <phoneticPr fontId="19" type="noConversion"/>
  </si>
  <si>
    <r>
      <rPr>
        <b/>
        <sz val="14"/>
        <rFont val="標楷體"/>
        <family val="4"/>
        <charset val="136"/>
      </rPr>
      <t>世新大學</t>
    </r>
    <phoneticPr fontId="19" type="noConversion"/>
  </si>
  <si>
    <r>
      <rPr>
        <b/>
        <sz val="14"/>
        <rFont val="標楷體"/>
        <family val="4"/>
        <charset val="136"/>
      </rPr>
      <t>實踐大學</t>
    </r>
    <phoneticPr fontId="19" type="noConversion"/>
  </si>
  <si>
    <r>
      <rPr>
        <b/>
        <sz val="14"/>
        <rFont val="標楷體"/>
        <family val="4"/>
        <charset val="136"/>
      </rPr>
      <t>真理大學</t>
    </r>
    <phoneticPr fontId="19" type="noConversion"/>
  </si>
  <si>
    <r>
      <rPr>
        <b/>
        <sz val="14"/>
        <rFont val="標楷體"/>
        <family val="4"/>
        <charset val="136"/>
      </rPr>
      <t>華梵大學</t>
    </r>
    <phoneticPr fontId="19" type="noConversion"/>
  </si>
  <si>
    <r>
      <rPr>
        <b/>
        <sz val="14"/>
        <rFont val="標楷體"/>
        <family val="4"/>
        <charset val="136"/>
      </rPr>
      <t>長榮大學</t>
    </r>
    <phoneticPr fontId="19" type="noConversion"/>
  </si>
  <si>
    <r>
      <rPr>
        <b/>
        <sz val="14"/>
        <rFont val="標楷體"/>
        <family val="4"/>
        <charset val="136"/>
      </rPr>
      <t>南華大學</t>
    </r>
    <phoneticPr fontId="19" type="noConversion"/>
  </si>
  <si>
    <r>
      <rPr>
        <b/>
        <sz val="14"/>
        <rFont val="標楷體"/>
        <family val="4"/>
        <charset val="136"/>
      </rPr>
      <t>中原大學</t>
    </r>
    <phoneticPr fontId="19" type="noConversion"/>
  </si>
  <si>
    <r>
      <rPr>
        <b/>
        <sz val="14"/>
        <rFont val="標楷體"/>
        <family val="4"/>
        <charset val="136"/>
      </rPr>
      <t>逢甲大學</t>
    </r>
    <phoneticPr fontId="19" type="noConversion"/>
  </si>
  <si>
    <r>
      <rPr>
        <b/>
        <sz val="14"/>
        <rFont val="標楷體"/>
        <family val="4"/>
        <charset val="136"/>
      </rPr>
      <t>大同大學</t>
    </r>
    <phoneticPr fontId="19" type="noConversion"/>
  </si>
  <si>
    <r>
      <rPr>
        <b/>
        <sz val="14"/>
        <rFont val="標楷體"/>
        <family val="4"/>
        <charset val="136"/>
      </rPr>
      <t>元智大學</t>
    </r>
    <phoneticPr fontId="19" type="noConversion"/>
  </si>
  <si>
    <r>
      <rPr>
        <b/>
        <sz val="14"/>
        <rFont val="標楷體"/>
        <family val="4"/>
        <charset val="136"/>
      </rPr>
      <t>中華大學</t>
    </r>
    <phoneticPr fontId="19" type="noConversion"/>
  </si>
  <si>
    <r>
      <rPr>
        <b/>
        <sz val="14"/>
        <rFont val="標楷體"/>
        <family val="4"/>
        <charset val="136"/>
      </rPr>
      <t>大葉大學</t>
    </r>
    <phoneticPr fontId="19" type="noConversion"/>
  </si>
  <si>
    <r>
      <rPr>
        <b/>
        <sz val="14"/>
        <rFont val="標楷體"/>
        <family val="4"/>
        <charset val="136"/>
      </rPr>
      <t>義守大學</t>
    </r>
    <phoneticPr fontId="19" type="noConversion"/>
  </si>
  <si>
    <r>
      <rPr>
        <b/>
        <sz val="14"/>
        <rFont val="標楷體"/>
        <family val="4"/>
        <charset val="136"/>
      </rPr>
      <t>高雄醫學大學</t>
    </r>
    <phoneticPr fontId="19" type="noConversion"/>
  </si>
  <si>
    <r>
      <rPr>
        <b/>
        <sz val="14"/>
        <rFont val="標楷體"/>
        <family val="4"/>
        <charset val="136"/>
      </rPr>
      <t>中國醫藥大學</t>
    </r>
    <phoneticPr fontId="19" type="noConversion"/>
  </si>
  <si>
    <r>
      <rPr>
        <b/>
        <sz val="14"/>
        <rFont val="標楷體"/>
        <family val="4"/>
        <charset val="136"/>
      </rPr>
      <t>臺北醫學大學</t>
    </r>
    <r>
      <rPr>
        <sz val="12"/>
        <rFont val="Times New Roman"/>
        <family val="1"/>
      </rPr>
      <t/>
    </r>
    <phoneticPr fontId="19" type="noConversion"/>
  </si>
  <si>
    <r>
      <rPr>
        <b/>
        <sz val="14"/>
        <rFont val="標楷體"/>
        <family val="4"/>
        <charset val="136"/>
      </rPr>
      <t>中山醫學大學</t>
    </r>
    <phoneticPr fontId="19" type="noConversion"/>
  </si>
  <si>
    <r>
      <rPr>
        <b/>
        <sz val="14"/>
        <rFont val="標楷體"/>
        <family val="4"/>
        <charset val="136"/>
      </rPr>
      <t>長庚大學</t>
    </r>
    <phoneticPr fontId="19" type="noConversion"/>
  </si>
  <si>
    <r>
      <rPr>
        <b/>
        <sz val="14"/>
        <rFont val="標楷體"/>
        <family val="4"/>
        <charset val="136"/>
      </rPr>
      <t>慈濟大學</t>
    </r>
    <phoneticPr fontId="19" type="noConversion"/>
  </si>
  <si>
    <r>
      <rPr>
        <b/>
        <sz val="14"/>
        <rFont val="標楷體"/>
        <family val="4"/>
        <charset val="136"/>
      </rPr>
      <t>馬偕醫學院</t>
    </r>
    <phoneticPr fontId="19" type="noConversion"/>
  </si>
  <si>
    <r>
      <rPr>
        <b/>
        <sz val="14"/>
        <rFont val="標楷體"/>
        <family val="4"/>
        <charset val="136"/>
      </rPr>
      <t>尚未成立</t>
    </r>
    <phoneticPr fontId="19" type="noConversion"/>
  </si>
  <si>
    <r>
      <rPr>
        <b/>
        <sz val="14"/>
        <rFont val="標楷體"/>
        <family val="4"/>
        <charset val="136"/>
      </rPr>
      <t>玄奘大學</t>
    </r>
    <phoneticPr fontId="19" type="noConversion"/>
  </si>
  <si>
    <r>
      <rPr>
        <b/>
        <sz val="14"/>
        <rFont val="標楷體"/>
        <family val="4"/>
        <charset val="136"/>
      </rPr>
      <t>開南大學</t>
    </r>
    <phoneticPr fontId="19" type="noConversion"/>
  </si>
  <si>
    <r>
      <rPr>
        <b/>
        <sz val="14"/>
        <rFont val="標楷體"/>
        <family val="4"/>
        <charset val="136"/>
      </rPr>
      <t>立德大學</t>
    </r>
    <phoneticPr fontId="19" type="noConversion"/>
  </si>
  <si>
    <r>
      <rPr>
        <b/>
        <sz val="14"/>
        <rFont val="標楷體"/>
        <family val="4"/>
        <charset val="136"/>
      </rPr>
      <t>致遠管理學院</t>
    </r>
    <phoneticPr fontId="19" type="noConversion"/>
  </si>
  <si>
    <r>
      <rPr>
        <b/>
        <sz val="14"/>
        <rFont val="標楷體"/>
        <family val="4"/>
        <charset val="136"/>
      </rPr>
      <t>興國管理學院</t>
    </r>
    <phoneticPr fontId="19" type="noConversion"/>
  </si>
  <si>
    <r>
      <rPr>
        <b/>
        <sz val="14"/>
        <rFont val="標楷體"/>
        <family val="4"/>
        <charset val="136"/>
      </rPr>
      <t>佛光大學</t>
    </r>
    <phoneticPr fontId="19" type="noConversion"/>
  </si>
  <si>
    <r>
      <rPr>
        <b/>
        <sz val="14"/>
        <rFont val="標楷體"/>
        <family val="4"/>
        <charset val="136"/>
      </rPr>
      <t>稻江科技暨管理學院</t>
    </r>
    <phoneticPr fontId="19" type="noConversion"/>
  </si>
  <si>
    <r>
      <rPr>
        <b/>
        <sz val="14"/>
        <rFont val="標楷體"/>
        <family val="4"/>
        <charset val="136"/>
      </rPr>
      <t>明道大學</t>
    </r>
    <phoneticPr fontId="19" type="noConversion"/>
  </si>
  <si>
    <r>
      <rPr>
        <b/>
        <sz val="14"/>
        <rFont val="標楷體"/>
        <family val="4"/>
        <charset val="136"/>
      </rPr>
      <t>亞洲大學</t>
    </r>
    <phoneticPr fontId="19" type="noConversion"/>
  </si>
  <si>
    <r>
      <rPr>
        <b/>
        <sz val="14"/>
        <rFont val="標楷體"/>
        <family val="4"/>
        <charset val="136"/>
      </rPr>
      <t>法鼓佛教學院</t>
    </r>
    <phoneticPr fontId="19" type="noConversion"/>
  </si>
  <si>
    <r>
      <rPr>
        <b/>
        <sz val="14"/>
        <color indexed="10"/>
        <rFont val="標楷體"/>
        <family val="4"/>
        <charset val="136"/>
      </rPr>
      <t>總計</t>
    </r>
    <phoneticPr fontId="19" type="noConversion"/>
  </si>
  <si>
    <r>
      <rPr>
        <b/>
        <sz val="14"/>
        <rFont val="標楷體"/>
        <family val="4"/>
        <charset val="136"/>
      </rPr>
      <t>校名</t>
    </r>
    <phoneticPr fontId="19" type="noConversion"/>
  </si>
  <si>
    <r>
      <rPr>
        <b/>
        <sz val="14"/>
        <rFont val="細明體"/>
        <family val="3"/>
        <charset val="136"/>
      </rPr>
      <t>補助</t>
    </r>
    <phoneticPr fontId="19" type="noConversion"/>
  </si>
  <si>
    <r>
      <rPr>
        <b/>
        <sz val="14"/>
        <rFont val="細明體"/>
        <family val="3"/>
        <charset val="136"/>
      </rPr>
      <t>獎助</t>
    </r>
    <phoneticPr fontId="19" type="noConversion"/>
  </si>
  <si>
    <r>
      <rPr>
        <b/>
        <sz val="14"/>
        <rFont val="細明體"/>
        <family val="3"/>
        <charset val="136"/>
      </rPr>
      <t>總計</t>
    </r>
    <phoneticPr fontId="19" type="noConversion"/>
  </si>
  <si>
    <t>98年3月設立，尚未符合獎勵補助條件</t>
    <phoneticPr fontId="19" type="noConversion"/>
  </si>
  <si>
    <r>
      <t>100</t>
    </r>
    <r>
      <rPr>
        <b/>
        <sz val="14"/>
        <rFont val="細明體"/>
        <family val="3"/>
        <charset val="136"/>
      </rPr>
      <t>年度</t>
    </r>
    <phoneticPr fontId="19" type="noConversion"/>
  </si>
  <si>
    <t>台灣首府大學</t>
  </si>
  <si>
    <t>康寧大學</t>
  </si>
  <si>
    <t>基督教台灣浸會神學院</t>
  </si>
  <si>
    <t>台灣首府大學</t>
    <phoneticPr fontId="19" type="noConversion"/>
  </si>
  <si>
    <t>康寧大學</t>
    <phoneticPr fontId="19" type="noConversion"/>
  </si>
  <si>
    <t>97年度</t>
    <phoneticPr fontId="19" type="noConversion"/>
  </si>
  <si>
    <t>長庚大學</t>
    <phoneticPr fontId="19" type="noConversion"/>
  </si>
  <si>
    <t>元智大學</t>
    <phoneticPr fontId="19" type="noConversion"/>
  </si>
  <si>
    <t>逢甲大學</t>
    <phoneticPr fontId="19" type="noConversion"/>
  </si>
  <si>
    <t>逢甲大學</t>
    <phoneticPr fontId="19" type="noConversion"/>
  </si>
  <si>
    <t>第1名</t>
    <phoneticPr fontId="19" type="noConversion"/>
  </si>
  <si>
    <t>第2名</t>
    <phoneticPr fontId="19" type="noConversion"/>
  </si>
  <si>
    <t>淡江大學</t>
    <phoneticPr fontId="19" type="noConversion"/>
  </si>
  <si>
    <t>逢甲大學</t>
    <phoneticPr fontId="19" type="noConversion"/>
  </si>
  <si>
    <t>中原大學</t>
    <phoneticPr fontId="19" type="noConversion"/>
  </si>
  <si>
    <t>101年度</t>
    <phoneticPr fontId="19" type="noConversion"/>
  </si>
  <si>
    <t>逢甲大學</t>
    <phoneticPr fontId="19" type="noConversion"/>
  </si>
  <si>
    <t>淡江大學</t>
    <phoneticPr fontId="19" type="noConversion"/>
  </si>
  <si>
    <t>學輔經費</t>
    <phoneticPr fontId="19" type="noConversion"/>
  </si>
  <si>
    <r>
      <t>101</t>
    </r>
    <r>
      <rPr>
        <b/>
        <sz val="14"/>
        <rFont val="細明體"/>
        <family val="3"/>
        <charset val="136"/>
      </rPr>
      <t>年度</t>
    </r>
    <phoneticPr fontId="19" type="noConversion"/>
  </si>
  <si>
    <r>
      <t>101</t>
    </r>
    <r>
      <rPr>
        <b/>
        <sz val="12"/>
        <rFont val="細明體"/>
        <family val="3"/>
        <charset val="136"/>
      </rPr>
      <t>年度</t>
    </r>
    <phoneticPr fontId="19" type="noConversion"/>
  </si>
  <si>
    <t>台灣首府大學(原致遠管理學院)</t>
    <phoneticPr fontId="19" type="noConversion"/>
  </si>
  <si>
    <t>102年度</t>
    <phoneticPr fontId="19" type="noConversion"/>
  </si>
  <si>
    <t>103年度</t>
    <phoneticPr fontId="19" type="noConversion"/>
  </si>
  <si>
    <t>104年度</t>
    <phoneticPr fontId="19" type="noConversion"/>
  </si>
  <si>
    <t>105年度</t>
    <phoneticPr fontId="19" type="noConversion"/>
  </si>
  <si>
    <t>93年度至105年度教育部獎勵私立大學校院校務發展計畫經費彙整表</t>
    <phoneticPr fontId="19" type="noConversion"/>
  </si>
  <si>
    <t>106年度</t>
    <phoneticPr fontId="19" type="noConversion"/>
  </si>
  <si>
    <t>一貫道天皇學院</t>
  </si>
  <si>
    <t>一貫道崇德學院</t>
  </si>
  <si>
    <t>臺北基督學院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</si>
</sst>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0.00_ "/>
    <numFmt numFmtId="177" formatCode="#,##0_ "/>
    <numFmt numFmtId="178" formatCode="#,##0_);[Red]\(#,##0\)"/>
    <numFmt numFmtId="179" formatCode="_-* #,##0_-;\-* #,##0_-;_-* &quot;-&quot;??_-;_-@_-"/>
    <numFmt numFmtId="180" formatCode="#,##0.00_ "/>
    <numFmt numFmtId="184" formatCode="0.0000%"/>
  </numFmts>
  <fonts count="5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2"/>
      <name val="標楷體"/>
      <family val="4"/>
      <charset val="136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14"/>
      <color indexed="10"/>
      <name val="標楷體"/>
      <family val="4"/>
      <charset val="136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2"/>
      <color indexed="48"/>
      <name val="Arial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6"/>
      <name val="Arial"/>
      <family val="2"/>
    </font>
    <font>
      <b/>
      <sz val="16"/>
      <name val="標楷體"/>
      <family val="4"/>
      <charset val="136"/>
    </font>
    <font>
      <sz val="12"/>
      <name val="Arial"/>
      <family val="2"/>
    </font>
    <font>
      <b/>
      <sz val="14"/>
      <name val="Arial"/>
      <family val="2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Arial"/>
      <family val="2"/>
    </font>
    <font>
      <sz val="14"/>
      <name val="細明體"/>
      <family val="3"/>
      <charset val="136"/>
    </font>
    <font>
      <sz val="14"/>
      <color indexed="10"/>
      <name val="細明體"/>
      <family val="3"/>
      <charset val="136"/>
    </font>
    <font>
      <sz val="14"/>
      <color indexed="10"/>
      <name val="Arial"/>
      <family val="2"/>
    </font>
    <font>
      <b/>
      <sz val="12"/>
      <name val="細明體"/>
      <family val="3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12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50">
    <xf numFmtId="0" fontId="0" fillId="0" borderId="0" xfId="0"/>
    <xf numFmtId="0" fontId="24" fillId="0" borderId="0" xfId="0" applyFont="1"/>
    <xf numFmtId="0" fontId="21" fillId="24" borderId="0" xfId="0" applyFont="1" applyFill="1"/>
    <xf numFmtId="0" fontId="25" fillId="25" borderId="0" xfId="0" applyFont="1" applyFill="1"/>
    <xf numFmtId="177" fontId="24" fillId="0" borderId="10" xfId="0" applyNumberFormat="1" applyFont="1" applyBorder="1"/>
    <xf numFmtId="177" fontId="24" fillId="0" borderId="0" xfId="0" applyNumberFormat="1" applyFont="1"/>
    <xf numFmtId="0" fontId="26" fillId="0" borderId="0" xfId="0" applyFont="1"/>
    <xf numFmtId="178" fontId="20" fillId="0" borderId="0" xfId="0" applyNumberFormat="1" applyFont="1"/>
    <xf numFmtId="177" fontId="28" fillId="0" borderId="0" xfId="0" applyNumberFormat="1" applyFont="1"/>
    <xf numFmtId="178" fontId="29" fillId="0" borderId="0" xfId="0" applyNumberFormat="1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78" fontId="29" fillId="0" borderId="10" xfId="0" applyNumberFormat="1" applyFont="1" applyBorder="1"/>
    <xf numFmtId="0" fontId="26" fillId="26" borderId="0" xfId="0" applyFont="1" applyFill="1"/>
    <xf numFmtId="178" fontId="20" fillId="26" borderId="10" xfId="0" applyNumberFormat="1" applyFont="1" applyFill="1" applyBorder="1"/>
    <xf numFmtId="177" fontId="28" fillId="26" borderId="10" xfId="0" applyNumberFormat="1" applyFont="1" applyFill="1" applyBorder="1"/>
    <xf numFmtId="178" fontId="29" fillId="26" borderId="10" xfId="0" applyNumberFormat="1" applyFont="1" applyFill="1" applyBorder="1"/>
    <xf numFmtId="177" fontId="24" fillId="26" borderId="11" xfId="0" applyNumberFormat="1" applyFont="1" applyFill="1" applyBorder="1" applyAlignment="1">
      <alignment horizontal="right"/>
    </xf>
    <xf numFmtId="178" fontId="30" fillId="26" borderId="10" xfId="0" applyNumberFormat="1" applyFont="1" applyFill="1" applyBorder="1" applyAlignment="1">
      <alignment horizontal="right"/>
    </xf>
    <xf numFmtId="178" fontId="24" fillId="26" borderId="10" xfId="0" applyNumberFormat="1" applyFont="1" applyFill="1" applyBorder="1" applyAlignment="1">
      <alignment horizontal="right"/>
    </xf>
    <xf numFmtId="178" fontId="30" fillId="26" borderId="10" xfId="24" applyNumberFormat="1" applyFont="1" applyFill="1" applyBorder="1" applyAlignment="1">
      <alignment horizontal="right"/>
    </xf>
    <xf numFmtId="0" fontId="26" fillId="26" borderId="10" xfId="0" applyFont="1" applyFill="1" applyBorder="1" applyAlignment="1">
      <alignment horizontal="center"/>
    </xf>
    <xf numFmtId="178" fontId="20" fillId="0" borderId="10" xfId="0" applyNumberFormat="1" applyFont="1" applyBorder="1"/>
    <xf numFmtId="177" fontId="28" fillId="0" borderId="10" xfId="0" applyNumberFormat="1" applyFont="1" applyBorder="1"/>
    <xf numFmtId="177" fontId="24" fillId="0" borderId="11" xfId="0" applyNumberFormat="1" applyFont="1" applyFill="1" applyBorder="1" applyAlignment="1">
      <alignment horizontal="right"/>
    </xf>
    <xf numFmtId="178" fontId="30" fillId="0" borderId="10" xfId="0" applyNumberFormat="1" applyFont="1" applyBorder="1" applyAlignment="1">
      <alignment horizontal="right"/>
    </xf>
    <xf numFmtId="178" fontId="24" fillId="0" borderId="10" xfId="0" applyNumberFormat="1" applyFont="1" applyBorder="1" applyAlignment="1">
      <alignment horizontal="right"/>
    </xf>
    <xf numFmtId="0" fontId="26" fillId="0" borderId="10" xfId="0" applyFont="1" applyBorder="1"/>
    <xf numFmtId="0" fontId="26" fillId="26" borderId="10" xfId="0" applyFont="1" applyFill="1" applyBorder="1"/>
    <xf numFmtId="177" fontId="24" fillId="0" borderId="11" xfId="0" applyNumberFormat="1" applyFont="1" applyBorder="1" applyAlignment="1">
      <alignment horizontal="right"/>
    </xf>
    <xf numFmtId="178" fontId="30" fillId="0" borderId="10" xfId="24" applyNumberFormat="1" applyFont="1" applyBorder="1" applyAlignment="1">
      <alignment horizontal="right"/>
    </xf>
    <xf numFmtId="177" fontId="24" fillId="26" borderId="10" xfId="0" applyNumberFormat="1" applyFont="1" applyFill="1" applyBorder="1"/>
    <xf numFmtId="178" fontId="28" fillId="0" borderId="0" xfId="0" applyNumberFormat="1" applyFont="1" applyAlignment="1">
      <alignment horizontal="right"/>
    </xf>
    <xf numFmtId="0" fontId="0" fillId="0" borderId="0" xfId="20" applyFont="1">
      <alignment vertical="center"/>
    </xf>
    <xf numFmtId="0" fontId="34" fillId="27" borderId="10" xfId="20" applyFont="1" applyFill="1" applyBorder="1" applyAlignment="1">
      <alignment horizontal="center" vertical="center"/>
    </xf>
    <xf numFmtId="0" fontId="34" fillId="24" borderId="10" xfId="21" applyFont="1" applyFill="1" applyBorder="1" applyAlignment="1">
      <alignment horizontal="center" vertical="center"/>
    </xf>
    <xf numFmtId="0" fontId="1" fillId="0" borderId="12" xfId="21" applyFont="1" applyFill="1" applyBorder="1" applyAlignment="1"/>
    <xf numFmtId="179" fontId="1" fillId="0" borderId="13" xfId="25" applyNumberFormat="1" applyBorder="1">
      <alignment vertical="center"/>
    </xf>
    <xf numFmtId="0" fontId="34" fillId="28" borderId="12" xfId="21" applyFont="1" applyFill="1" applyBorder="1" applyAlignment="1"/>
    <xf numFmtId="179" fontId="34" fillId="28" borderId="13" xfId="25" applyNumberFormat="1" applyFont="1" applyFill="1" applyBorder="1">
      <alignment vertical="center"/>
    </xf>
    <xf numFmtId="0" fontId="1" fillId="0" borderId="14" xfId="21" applyFont="1" applyFill="1" applyBorder="1" applyAlignment="1"/>
    <xf numFmtId="179" fontId="1" fillId="0" borderId="15" xfId="25" applyNumberFormat="1" applyBorder="1">
      <alignment vertical="center"/>
    </xf>
    <xf numFmtId="177" fontId="28" fillId="0" borderId="10" xfId="0" applyNumberFormat="1" applyFont="1" applyBorder="1" applyAlignment="1">
      <alignment horizontal="right" indent="1"/>
    </xf>
    <xf numFmtId="0" fontId="21" fillId="0" borderId="0" xfId="23" applyFont="1" applyFill="1" applyBorder="1" applyAlignment="1">
      <alignment vertical="center" wrapText="1"/>
    </xf>
    <xf numFmtId="0" fontId="21" fillId="0" borderId="0" xfId="22" applyFont="1" applyFill="1" applyBorder="1" applyAlignment="1">
      <alignment horizontal="right" vertical="center" wrapText="1"/>
    </xf>
    <xf numFmtId="0" fontId="38" fillId="0" borderId="0" xfId="0" applyFont="1"/>
    <xf numFmtId="177" fontId="38" fillId="0" borderId="0" xfId="0" applyNumberFormat="1" applyFont="1"/>
    <xf numFmtId="177" fontId="38" fillId="0" borderId="10" xfId="0" applyNumberFormat="1" applyFont="1" applyBorder="1"/>
    <xf numFmtId="176" fontId="28" fillId="0" borderId="16" xfId="23" applyNumberFormat="1" applyFont="1" applyFill="1" applyBorder="1" applyAlignment="1">
      <alignment vertical="center" wrapText="1"/>
    </xf>
    <xf numFmtId="177" fontId="42" fillId="0" borderId="0" xfId="0" applyNumberFormat="1" applyFont="1"/>
    <xf numFmtId="0" fontId="42" fillId="0" borderId="0" xfId="0" applyFont="1"/>
    <xf numFmtId="180" fontId="42" fillId="0" borderId="0" xfId="0" applyNumberFormat="1" applyFont="1"/>
    <xf numFmtId="180" fontId="42" fillId="0" borderId="10" xfId="0" applyNumberFormat="1" applyFont="1" applyBorder="1" applyAlignment="1">
      <alignment vertical="center"/>
    </xf>
    <xf numFmtId="0" fontId="40" fillId="25" borderId="10" xfId="0" applyFont="1" applyFill="1" applyBorder="1" applyAlignment="1">
      <alignment horizontal="center" vertical="center"/>
    </xf>
    <xf numFmtId="180" fontId="40" fillId="25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>
      <alignment vertical="center"/>
    </xf>
    <xf numFmtId="180" fontId="42" fillId="0" borderId="0" xfId="0" applyNumberFormat="1" applyFont="1" applyBorder="1" applyAlignment="1">
      <alignment vertical="center"/>
    </xf>
    <xf numFmtId="0" fontId="44" fillId="0" borderId="0" xfId="0" applyFont="1"/>
    <xf numFmtId="0" fontId="45" fillId="0" borderId="0" xfId="0" applyFont="1"/>
    <xf numFmtId="180" fontId="45" fillId="0" borderId="0" xfId="0" applyNumberFormat="1" applyFont="1"/>
    <xf numFmtId="177" fontId="45" fillId="0" borderId="0" xfId="0" applyNumberFormat="1" applyFont="1"/>
    <xf numFmtId="178" fontId="24" fillId="0" borderId="0" xfId="0" applyNumberFormat="1" applyFont="1"/>
    <xf numFmtId="176" fontId="35" fillId="25" borderId="16" xfId="23" applyNumberFormat="1" applyFont="1" applyFill="1" applyBorder="1" applyAlignment="1">
      <alignment vertical="center" wrapText="1"/>
    </xf>
    <xf numFmtId="177" fontId="25" fillId="25" borderId="10" xfId="0" applyNumberFormat="1" applyFont="1" applyFill="1" applyBorder="1"/>
    <xf numFmtId="176" fontId="35" fillId="29" borderId="17" xfId="23" applyNumberFormat="1" applyFont="1" applyFill="1" applyBorder="1" applyAlignment="1">
      <alignment vertical="center" wrapText="1"/>
    </xf>
    <xf numFmtId="177" fontId="25" fillId="29" borderId="18" xfId="0" applyNumberFormat="1" applyFont="1" applyFill="1" applyBorder="1"/>
    <xf numFmtId="0" fontId="25" fillId="29" borderId="0" xfId="0" applyFont="1" applyFill="1"/>
    <xf numFmtId="178" fontId="24" fillId="0" borderId="19" xfId="0" applyNumberFormat="1" applyFont="1" applyBorder="1"/>
    <xf numFmtId="177" fontId="24" fillId="25" borderId="20" xfId="0" applyNumberFormat="1" applyFont="1" applyFill="1" applyBorder="1" applyAlignment="1">
      <alignment horizontal="center"/>
    </xf>
    <xf numFmtId="176" fontId="28" fillId="25" borderId="16" xfId="23" applyNumberFormat="1" applyFont="1" applyFill="1" applyBorder="1" applyAlignment="1">
      <alignment vertical="center" wrapText="1"/>
    </xf>
    <xf numFmtId="178" fontId="38" fillId="0" borderId="0" xfId="0" applyNumberFormat="1" applyFont="1"/>
    <xf numFmtId="176" fontId="28" fillId="25" borderId="21" xfId="23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/>
    <xf numFmtId="10" fontId="38" fillId="0" borderId="0" xfId="0" applyNumberFormat="1" applyFont="1"/>
    <xf numFmtId="177" fontId="21" fillId="25" borderId="10" xfId="0" applyNumberFormat="1" applyFont="1" applyFill="1" applyBorder="1"/>
    <xf numFmtId="10" fontId="21" fillId="25" borderId="10" xfId="0" applyNumberFormat="1" applyFont="1" applyFill="1" applyBorder="1"/>
    <xf numFmtId="178" fontId="24" fillId="25" borderId="22" xfId="0" applyNumberFormat="1" applyFont="1" applyFill="1" applyBorder="1" applyAlignment="1">
      <alignment horizontal="center"/>
    </xf>
    <xf numFmtId="178" fontId="24" fillId="0" borderId="10" xfId="0" applyNumberFormat="1" applyFont="1" applyBorder="1"/>
    <xf numFmtId="0" fontId="4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/>
    </xf>
    <xf numFmtId="177" fontId="38" fillId="0" borderId="22" xfId="0" applyNumberFormat="1" applyFont="1" applyBorder="1" applyAlignment="1">
      <alignment vertical="center"/>
    </xf>
    <xf numFmtId="177" fontId="38" fillId="0" borderId="19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177" fontId="38" fillId="0" borderId="23" xfId="0" applyNumberFormat="1" applyFont="1" applyBorder="1" applyAlignment="1">
      <alignment vertical="center"/>
    </xf>
    <xf numFmtId="177" fontId="28" fillId="25" borderId="10" xfId="0" applyNumberFormat="1" applyFont="1" applyFill="1" applyBorder="1" applyAlignment="1">
      <alignment vertical="center" wrapText="1"/>
    </xf>
    <xf numFmtId="0" fontId="28" fillId="25" borderId="24" xfId="0" applyFont="1" applyFill="1" applyBorder="1" applyAlignment="1">
      <alignment wrapText="1"/>
    </xf>
    <xf numFmtId="0" fontId="28" fillId="25" borderId="10" xfId="0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8" fontId="38" fillId="0" borderId="10" xfId="0" applyNumberFormat="1" applyFont="1" applyBorder="1"/>
    <xf numFmtId="178" fontId="38" fillId="0" borderId="10" xfId="0" applyNumberFormat="1" applyFont="1" applyFill="1" applyBorder="1"/>
    <xf numFmtId="177" fontId="0" fillId="0" borderId="0" xfId="0" applyNumberFormat="1"/>
    <xf numFmtId="0" fontId="0" fillId="0" borderId="0" xfId="0" applyAlignment="1">
      <alignment vertical="center"/>
    </xf>
    <xf numFmtId="0" fontId="28" fillId="25" borderId="2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77" fontId="24" fillId="25" borderId="20" xfId="0" applyNumberFormat="1" applyFont="1" applyFill="1" applyBorder="1" applyAlignment="1">
      <alignment horizontal="center" vertical="center"/>
    </xf>
    <xf numFmtId="177" fontId="24" fillId="25" borderId="22" xfId="0" applyNumberFormat="1" applyFont="1" applyFill="1" applyBorder="1" applyAlignment="1">
      <alignment horizontal="center" vertical="center"/>
    </xf>
    <xf numFmtId="177" fontId="38" fillId="0" borderId="10" xfId="0" applyNumberFormat="1" applyFont="1" applyBorder="1" applyAlignment="1">
      <alignment vertical="center"/>
    </xf>
    <xf numFmtId="177" fontId="38" fillId="0" borderId="18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6" fontId="26" fillId="0" borderId="16" xfId="23" applyNumberFormat="1" applyFont="1" applyFill="1" applyBorder="1" applyAlignment="1">
      <alignment vertical="center" wrapText="1"/>
    </xf>
    <xf numFmtId="176" fontId="26" fillId="0" borderId="17" xfId="23" applyNumberFormat="1" applyFont="1" applyFill="1" applyBorder="1" applyAlignment="1">
      <alignment vertical="center" wrapText="1"/>
    </xf>
    <xf numFmtId="178" fontId="24" fillId="25" borderId="25" xfId="0" applyNumberFormat="1" applyFont="1" applyFill="1" applyBorder="1" applyAlignment="1">
      <alignment horizontal="center"/>
    </xf>
    <xf numFmtId="178" fontId="38" fillId="0" borderId="11" xfId="0" applyNumberFormat="1" applyFont="1" applyBorder="1"/>
    <xf numFmtId="0" fontId="21" fillId="0" borderId="0" xfId="23" applyFont="1" applyFill="1" applyBorder="1" applyAlignment="1">
      <alignment vertical="center" shrinkToFit="1"/>
    </xf>
    <xf numFmtId="0" fontId="21" fillId="0" borderId="0" xfId="22" applyFont="1" applyFill="1" applyBorder="1" applyAlignment="1">
      <alignment horizontal="right" vertical="center" shrinkToFit="1"/>
    </xf>
    <xf numFmtId="0" fontId="24" fillId="0" borderId="0" xfId="0" applyFont="1" applyAlignment="1">
      <alignment shrinkToFit="1"/>
    </xf>
    <xf numFmtId="184" fontId="21" fillId="25" borderId="10" xfId="29" applyNumberFormat="1" applyFont="1" applyFill="1" applyBorder="1"/>
    <xf numFmtId="176" fontId="28" fillId="25" borderId="26" xfId="23" applyNumberFormat="1" applyFont="1" applyFill="1" applyBorder="1" applyAlignment="1">
      <alignment horizontal="center" vertical="center" shrinkToFit="1"/>
    </xf>
    <xf numFmtId="177" fontId="24" fillId="25" borderId="27" xfId="0" applyNumberFormat="1" applyFont="1" applyFill="1" applyBorder="1" applyAlignment="1">
      <alignment horizontal="center"/>
    </xf>
    <xf numFmtId="178" fontId="24" fillId="25" borderId="28" xfId="0" applyNumberFormat="1" applyFont="1" applyFill="1" applyBorder="1" applyAlignment="1">
      <alignment horizontal="center"/>
    </xf>
    <xf numFmtId="178" fontId="24" fillId="25" borderId="29" xfId="0" applyNumberFormat="1" applyFont="1" applyFill="1" applyBorder="1" applyAlignment="1">
      <alignment horizontal="center"/>
    </xf>
    <xf numFmtId="176" fontId="28" fillId="0" borderId="13" xfId="23" applyNumberFormat="1" applyFont="1" applyFill="1" applyBorder="1" applyAlignment="1">
      <alignment vertical="center" shrinkToFit="1"/>
    </xf>
    <xf numFmtId="178" fontId="38" fillId="0" borderId="30" xfId="0" applyNumberFormat="1" applyFont="1" applyBorder="1"/>
    <xf numFmtId="176" fontId="20" fillId="25" borderId="13" xfId="23" applyNumberFormat="1" applyFont="1" applyFill="1" applyBorder="1" applyAlignment="1">
      <alignment vertical="center" shrinkToFit="1"/>
    </xf>
    <xf numFmtId="177" fontId="21" fillId="25" borderId="30" xfId="0" applyNumberFormat="1" applyFont="1" applyFill="1" applyBorder="1"/>
    <xf numFmtId="10" fontId="20" fillId="25" borderId="13" xfId="23" applyNumberFormat="1" applyFont="1" applyFill="1" applyBorder="1" applyAlignment="1">
      <alignment vertical="center" shrinkToFit="1"/>
    </xf>
    <xf numFmtId="10" fontId="21" fillId="25" borderId="30" xfId="0" applyNumberFormat="1" applyFont="1" applyFill="1" applyBorder="1"/>
    <xf numFmtId="184" fontId="21" fillId="25" borderId="30" xfId="29" applyNumberFormat="1" applyFont="1" applyFill="1" applyBorder="1"/>
    <xf numFmtId="176" fontId="23" fillId="25" borderId="15" xfId="23" applyNumberFormat="1" applyFont="1" applyFill="1" applyBorder="1" applyAlignment="1">
      <alignment vertical="center" shrinkToFit="1"/>
    </xf>
    <xf numFmtId="177" fontId="25" fillId="25" borderId="31" xfId="0" applyNumberFormat="1" applyFont="1" applyFill="1" applyBorder="1"/>
    <xf numFmtId="177" fontId="25" fillId="25" borderId="32" xfId="0" applyNumberFormat="1" applyFont="1" applyFill="1" applyBorder="1"/>
    <xf numFmtId="177" fontId="24" fillId="25" borderId="28" xfId="0" applyNumberFormat="1" applyFont="1" applyFill="1" applyBorder="1" applyAlignment="1">
      <alignment horizontal="center"/>
    </xf>
    <xf numFmtId="176" fontId="28" fillId="25" borderId="33" xfId="23" applyNumberFormat="1" applyFont="1" applyFill="1" applyBorder="1" applyAlignment="1">
      <alignment horizontal="center" vertical="center" shrinkToFit="1"/>
    </xf>
    <xf numFmtId="176" fontId="28" fillId="0" borderId="10" xfId="23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77" fontId="38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7" fontId="39" fillId="25" borderId="34" xfId="0" applyNumberFormat="1" applyFont="1" applyFill="1" applyBorder="1" applyAlignment="1"/>
    <xf numFmtId="0" fontId="0" fillId="0" borderId="35" xfId="0" applyBorder="1" applyAlignment="1"/>
    <xf numFmtId="177" fontId="46" fillId="26" borderId="20" xfId="0" applyNumberFormat="1" applyFont="1" applyFill="1" applyBorder="1" applyAlignment="1">
      <alignment horizontal="center"/>
    </xf>
    <xf numFmtId="177" fontId="25" fillId="26" borderId="10" xfId="0" applyNumberFormat="1" applyFont="1" applyFill="1" applyBorder="1"/>
    <xf numFmtId="177" fontId="28" fillId="26" borderId="10" xfId="0" applyNumberFormat="1" applyFont="1" applyFill="1" applyBorder="1" applyAlignment="1">
      <alignment horizontal="right" indent="1"/>
    </xf>
    <xf numFmtId="177" fontId="25" fillId="26" borderId="18" xfId="0" applyNumberFormat="1" applyFont="1" applyFill="1" applyBorder="1"/>
    <xf numFmtId="177" fontId="24" fillId="26" borderId="0" xfId="0" applyNumberFormat="1" applyFont="1" applyFill="1"/>
    <xf numFmtId="177" fontId="39" fillId="30" borderId="0" xfId="0" applyNumberFormat="1" applyFont="1" applyFill="1" applyBorder="1" applyAlignment="1">
      <alignment horizontal="center"/>
    </xf>
    <xf numFmtId="177" fontId="39" fillId="26" borderId="10" xfId="0" applyNumberFormat="1" applyFont="1" applyFill="1" applyBorder="1"/>
    <xf numFmtId="177" fontId="39" fillId="26" borderId="10" xfId="0" applyNumberFormat="1" applyFont="1" applyFill="1" applyBorder="1" applyAlignment="1">
      <alignment horizontal="right" indent="1"/>
    </xf>
    <xf numFmtId="49" fontId="39" fillId="30" borderId="0" xfId="0" applyNumberFormat="1" applyFont="1" applyFill="1" applyBorder="1" applyAlignment="1">
      <alignment horizontal="center" shrinkToFit="1"/>
    </xf>
    <xf numFmtId="49" fontId="39" fillId="0" borderId="0" xfId="0" applyNumberFormat="1" applyFont="1" applyAlignment="1">
      <alignment shrinkToFit="1"/>
    </xf>
    <xf numFmtId="49" fontId="21" fillId="0" borderId="0" xfId="23" applyNumberFormat="1" applyFont="1" applyFill="1" applyBorder="1" applyAlignment="1">
      <alignment vertical="center" shrinkToFit="1"/>
    </xf>
    <xf numFmtId="49" fontId="21" fillId="0" borderId="0" xfId="22" applyNumberFormat="1" applyFont="1" applyFill="1" applyBorder="1" applyAlignment="1">
      <alignment horizontal="right" vertical="center" shrinkToFit="1"/>
    </xf>
    <xf numFmtId="49" fontId="24" fillId="0" borderId="0" xfId="0" applyNumberFormat="1" applyFont="1" applyAlignment="1">
      <alignment shrinkToFit="1"/>
    </xf>
    <xf numFmtId="177" fontId="39" fillId="26" borderId="10" xfId="0" applyNumberFormat="1" applyFont="1" applyFill="1" applyBorder="1" applyAlignment="1">
      <alignment horizontal="center"/>
    </xf>
    <xf numFmtId="49" fontId="39" fillId="25" borderId="11" xfId="23" applyNumberFormat="1" applyFont="1" applyFill="1" applyBorder="1" applyAlignment="1">
      <alignment horizontal="center" vertical="center" shrinkToFit="1"/>
    </xf>
    <xf numFmtId="49" fontId="39" fillId="0" borderId="11" xfId="23" applyNumberFormat="1" applyFont="1" applyFill="1" applyBorder="1" applyAlignment="1">
      <alignment vertical="center" shrinkToFit="1"/>
    </xf>
    <xf numFmtId="49" fontId="39" fillId="25" borderId="11" xfId="23" applyNumberFormat="1" applyFont="1" applyFill="1" applyBorder="1" applyAlignment="1">
      <alignment vertical="center" shrinkToFit="1"/>
    </xf>
    <xf numFmtId="49" fontId="53" fillId="29" borderId="11" xfId="23" applyNumberFormat="1" applyFont="1" applyFill="1" applyBorder="1" applyAlignment="1">
      <alignment vertical="center" shrinkToFit="1"/>
    </xf>
    <xf numFmtId="177" fontId="39" fillId="26" borderId="13" xfId="0" applyNumberFormat="1" applyFont="1" applyFill="1" applyBorder="1" applyAlignment="1">
      <alignment horizontal="center"/>
    </xf>
    <xf numFmtId="178" fontId="39" fillId="25" borderId="30" xfId="0" applyNumberFormat="1" applyFont="1" applyFill="1" applyBorder="1" applyAlignment="1">
      <alignment horizontal="center"/>
    </xf>
    <xf numFmtId="177" fontId="39" fillId="26" borderId="13" xfId="0" applyNumberFormat="1" applyFont="1" applyFill="1" applyBorder="1"/>
    <xf numFmtId="178" fontId="39" fillId="0" borderId="30" xfId="0" applyNumberFormat="1" applyFont="1" applyBorder="1"/>
    <xf numFmtId="177" fontId="39" fillId="26" borderId="13" xfId="0" applyNumberFormat="1" applyFont="1" applyFill="1" applyBorder="1" applyAlignment="1">
      <alignment horizontal="right" indent="1"/>
    </xf>
    <xf numFmtId="177" fontId="39" fillId="0" borderId="30" xfId="0" applyNumberFormat="1" applyFont="1" applyBorder="1" applyAlignment="1">
      <alignment horizontal="right" indent="1"/>
    </xf>
    <xf numFmtId="177" fontId="53" fillId="26" borderId="15" xfId="0" applyNumberFormat="1" applyFont="1" applyFill="1" applyBorder="1"/>
    <xf numFmtId="177" fontId="53" fillId="26" borderId="31" xfId="0" applyNumberFormat="1" applyFont="1" applyFill="1" applyBorder="1"/>
    <xf numFmtId="177" fontId="53" fillId="26" borderId="32" xfId="0" applyNumberFormat="1" applyFont="1" applyFill="1" applyBorder="1"/>
    <xf numFmtId="177" fontId="54" fillId="0" borderId="30" xfId="0" applyNumberFormat="1" applyFont="1" applyBorder="1" applyAlignment="1">
      <alignment horizontal="right" wrapText="1" indent="1"/>
    </xf>
    <xf numFmtId="49" fontId="28" fillId="0" borderId="16" xfId="23" applyNumberFormat="1" applyFont="1" applyFill="1" applyBorder="1" applyAlignment="1">
      <alignment vertical="center" wrapText="1"/>
    </xf>
    <xf numFmtId="49" fontId="35" fillId="25" borderId="16" xfId="23" applyNumberFormat="1" applyFont="1" applyFill="1" applyBorder="1" applyAlignment="1">
      <alignment vertical="center" wrapText="1"/>
    </xf>
    <xf numFmtId="49" fontId="28" fillId="25" borderId="16" xfId="23" applyNumberFormat="1" applyFont="1" applyFill="1" applyBorder="1" applyAlignment="1">
      <alignment vertical="center" wrapText="1"/>
    </xf>
    <xf numFmtId="49" fontId="0" fillId="0" borderId="0" xfId="0" applyNumberFormat="1" applyBorder="1"/>
    <xf numFmtId="49" fontId="26" fillId="0" borderId="16" xfId="0" applyNumberFormat="1" applyFont="1" applyBorder="1"/>
    <xf numFmtId="49" fontId="26" fillId="25" borderId="36" xfId="0" applyNumberFormat="1" applyFont="1" applyFill="1" applyBorder="1"/>
    <xf numFmtId="49" fontId="26" fillId="0" borderId="37" xfId="0" applyNumberFormat="1" applyFont="1" applyBorder="1"/>
    <xf numFmtId="177" fontId="26" fillId="0" borderId="10" xfId="0" applyNumberFormat="1" applyFont="1" applyBorder="1" applyAlignment="1">
      <alignment horizontal="right"/>
    </xf>
    <xf numFmtId="177" fontId="26" fillId="25" borderId="38" xfId="0" applyNumberFormat="1" applyFont="1" applyFill="1" applyBorder="1" applyAlignment="1">
      <alignment horizontal="right"/>
    </xf>
    <xf numFmtId="177" fontId="26" fillId="0" borderId="39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9" fontId="0" fillId="0" borderId="0" xfId="24" applyNumberFormat="1" applyFont="1" applyAlignment="1">
      <alignment horizontal="right"/>
    </xf>
    <xf numFmtId="176" fontId="26" fillId="25" borderId="40" xfId="23" applyNumberFormat="1" applyFont="1" applyFill="1" applyBorder="1" applyAlignment="1">
      <alignment horizontal="center" vertical="center" wrapText="1"/>
    </xf>
    <xf numFmtId="177" fontId="26" fillId="0" borderId="41" xfId="0" applyNumberFormat="1" applyFont="1" applyBorder="1" applyAlignment="1">
      <alignment horizontal="right"/>
    </xf>
    <xf numFmtId="0" fontId="0" fillId="0" borderId="42" xfId="0" applyBorder="1" applyAlignment="1"/>
    <xf numFmtId="0" fontId="0" fillId="0" borderId="43" xfId="0" applyBorder="1" applyAlignment="1"/>
    <xf numFmtId="177" fontId="24" fillId="25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176" fontId="28" fillId="0" borderId="10" xfId="23" applyNumberFormat="1" applyFont="1" applyFill="1" applyBorder="1" applyAlignment="1">
      <alignment horizontal="center" vertical="center" wrapText="1" shrinkToFit="1"/>
    </xf>
    <xf numFmtId="179" fontId="0" fillId="0" borderId="0" xfId="0" applyNumberFormat="1"/>
    <xf numFmtId="178" fontId="26" fillId="25" borderId="44" xfId="0" applyNumberFormat="1" applyFont="1" applyFill="1" applyBorder="1" applyAlignment="1">
      <alignment horizontal="right"/>
    </xf>
    <xf numFmtId="179" fontId="0" fillId="26" borderId="0" xfId="24" applyNumberFormat="1" applyFont="1" applyFill="1" applyAlignment="1">
      <alignment horizontal="right"/>
    </xf>
    <xf numFmtId="178" fontId="26" fillId="0" borderId="11" xfId="0" applyNumberFormat="1" applyFont="1" applyBorder="1"/>
    <xf numFmtId="178" fontId="26" fillId="0" borderId="45" xfId="0" applyNumberFormat="1" applyFont="1" applyBorder="1"/>
    <xf numFmtId="178" fontId="26" fillId="25" borderId="46" xfId="0" applyNumberFormat="1" applyFont="1" applyFill="1" applyBorder="1" applyAlignment="1">
      <alignment horizontal="right"/>
    </xf>
    <xf numFmtId="178" fontId="26" fillId="0" borderId="47" xfId="0" applyNumberFormat="1" applyFont="1" applyBorder="1"/>
    <xf numFmtId="178" fontId="26" fillId="25" borderId="48" xfId="0" applyNumberFormat="1" applyFont="1" applyFill="1" applyBorder="1" applyAlignment="1">
      <alignment horizontal="center"/>
    </xf>
    <xf numFmtId="178" fontId="26" fillId="25" borderId="49" xfId="0" applyNumberFormat="1" applyFont="1" applyFill="1" applyBorder="1" applyAlignment="1">
      <alignment horizontal="center"/>
    </xf>
    <xf numFmtId="178" fontId="26" fillId="25" borderId="50" xfId="0" applyNumberFormat="1" applyFont="1" applyFill="1" applyBorder="1" applyAlignment="1">
      <alignment horizontal="center"/>
    </xf>
    <xf numFmtId="177" fontId="26" fillId="25" borderId="48" xfId="0" applyNumberFormat="1" applyFont="1" applyFill="1" applyBorder="1" applyAlignment="1">
      <alignment horizontal="center"/>
    </xf>
    <xf numFmtId="177" fontId="41" fillId="25" borderId="42" xfId="0" applyNumberFormat="1" applyFont="1" applyFill="1" applyBorder="1" applyAlignment="1">
      <alignment horizontal="center"/>
    </xf>
    <xf numFmtId="178" fontId="26" fillId="25" borderId="0" xfId="0" applyNumberFormat="1" applyFont="1" applyFill="1" applyBorder="1" applyAlignment="1">
      <alignment horizontal="center"/>
    </xf>
    <xf numFmtId="178" fontId="26" fillId="0" borderId="0" xfId="0" applyNumberFormat="1" applyFont="1" applyBorder="1"/>
    <xf numFmtId="177" fontId="26" fillId="0" borderId="0" xfId="0" applyNumberFormat="1" applyFont="1" applyBorder="1" applyAlignment="1">
      <alignment horizontal="right"/>
    </xf>
    <xf numFmtId="178" fontId="26" fillId="25" borderId="0" xfId="0" applyNumberFormat="1" applyFont="1" applyFill="1" applyBorder="1" applyAlignment="1">
      <alignment horizontal="right"/>
    </xf>
    <xf numFmtId="49" fontId="26" fillId="0" borderId="63" xfId="0" applyNumberFormat="1" applyFont="1" applyBorder="1"/>
    <xf numFmtId="0" fontId="0" fillId="0" borderId="10" xfId="0" applyBorder="1" applyAlignment="1">
      <alignment vertical="center"/>
    </xf>
    <xf numFmtId="178" fontId="26" fillId="0" borderId="10" xfId="0" applyNumberFormat="1" applyFont="1" applyBorder="1"/>
    <xf numFmtId="3" fontId="0" fillId="0" borderId="10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8" fontId="26" fillId="0" borderId="39" xfId="0" applyNumberFormat="1" applyFont="1" applyBorder="1"/>
    <xf numFmtId="3" fontId="0" fillId="0" borderId="39" xfId="0" applyNumberFormat="1" applyBorder="1" applyAlignment="1">
      <alignment vertical="center"/>
    </xf>
    <xf numFmtId="178" fontId="26" fillId="25" borderId="64" xfId="0" applyNumberFormat="1" applyFont="1" applyFill="1" applyBorder="1" applyAlignment="1">
      <alignment horizontal="right"/>
    </xf>
    <xf numFmtId="177" fontId="26" fillId="0" borderId="45" xfId="0" applyNumberFormat="1" applyFont="1" applyBorder="1" applyAlignment="1">
      <alignment horizontal="right"/>
    </xf>
    <xf numFmtId="3" fontId="0" fillId="0" borderId="41" xfId="0" applyNumberFormat="1" applyBorder="1" applyAlignment="1">
      <alignment vertical="center"/>
    </xf>
    <xf numFmtId="177" fontId="39" fillId="25" borderId="34" xfId="0" applyNumberFormat="1" applyFont="1" applyFill="1" applyBorder="1" applyAlignment="1">
      <alignment horizontal="center"/>
    </xf>
    <xf numFmtId="0" fontId="0" fillId="0" borderId="35" xfId="0" applyBorder="1"/>
    <xf numFmtId="0" fontId="39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51" xfId="0" applyFont="1" applyFill="1" applyBorder="1" applyAlignment="1">
      <alignment horizontal="center" vertical="center" wrapText="1"/>
    </xf>
    <xf numFmtId="0" fontId="37" fillId="25" borderId="52" xfId="0" applyFont="1" applyFill="1" applyBorder="1" applyAlignment="1">
      <alignment horizontal="center" vertical="center" wrapText="1"/>
    </xf>
    <xf numFmtId="177" fontId="42" fillId="0" borderId="53" xfId="0" applyNumberFormat="1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177" fontId="39" fillId="0" borderId="0" xfId="0" applyNumberFormat="1" applyFont="1" applyBorder="1" applyAlignment="1">
      <alignment horizontal="center" vertical="center"/>
    </xf>
    <xf numFmtId="0" fontId="36" fillId="0" borderId="54" xfId="0" applyFont="1" applyFill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32" fillId="0" borderId="10" xfId="0" applyNumberFormat="1" applyFont="1" applyBorder="1" applyAlignment="1">
      <alignment horizontal="center" wrapText="1"/>
    </xf>
    <xf numFmtId="177" fontId="28" fillId="0" borderId="10" xfId="0" applyNumberFormat="1" applyFont="1" applyBorder="1" applyAlignment="1">
      <alignment horizontal="center" wrapText="1"/>
    </xf>
    <xf numFmtId="178" fontId="29" fillId="0" borderId="41" xfId="0" applyNumberFormat="1" applyFont="1" applyBorder="1" applyAlignment="1">
      <alignment horizontal="center" vertical="center"/>
    </xf>
    <xf numFmtId="178" fontId="29" fillId="0" borderId="39" xfId="0" applyNumberFormat="1" applyFont="1" applyBorder="1" applyAlignment="1">
      <alignment horizontal="center" vertical="center"/>
    </xf>
    <xf numFmtId="178" fontId="30" fillId="0" borderId="41" xfId="24" applyNumberFormat="1" applyFont="1" applyBorder="1" applyAlignment="1">
      <alignment horizontal="right" vertical="center"/>
    </xf>
    <xf numFmtId="178" fontId="30" fillId="0" borderId="55" xfId="24" applyNumberFormat="1" applyFont="1" applyBorder="1" applyAlignment="1">
      <alignment horizontal="right" vertical="center"/>
    </xf>
    <xf numFmtId="178" fontId="30" fillId="0" borderId="39" xfId="24" applyNumberFormat="1" applyFont="1" applyBorder="1" applyAlignment="1">
      <alignment horizontal="right" vertical="center"/>
    </xf>
    <xf numFmtId="178" fontId="31" fillId="0" borderId="10" xfId="0" applyNumberFormat="1" applyFont="1" applyBorder="1" applyAlignment="1">
      <alignment horizontal="center"/>
    </xf>
    <xf numFmtId="178" fontId="20" fillId="0" borderId="10" xfId="0" applyNumberFormat="1" applyFont="1" applyBorder="1" applyAlignment="1">
      <alignment horizontal="center"/>
    </xf>
    <xf numFmtId="0" fontId="33" fillId="0" borderId="53" xfId="0" applyFont="1" applyBorder="1" applyAlignment="1">
      <alignment horizontal="left"/>
    </xf>
    <xf numFmtId="0" fontId="34" fillId="24" borderId="56" xfId="20" applyFont="1" applyFill="1" applyBorder="1" applyAlignment="1">
      <alignment horizontal="center" vertical="center"/>
    </xf>
    <xf numFmtId="0" fontId="34" fillId="24" borderId="57" xfId="20" applyFont="1" applyFill="1" applyBorder="1" applyAlignment="1">
      <alignment horizontal="center" vertical="center"/>
    </xf>
    <xf numFmtId="0" fontId="34" fillId="31" borderId="10" xfId="20" applyFont="1" applyFill="1" applyBorder="1" applyAlignment="1">
      <alignment horizontal="center" vertical="center"/>
    </xf>
    <xf numFmtId="178" fontId="39" fillId="25" borderId="58" xfId="0" applyNumberFormat="1" applyFont="1" applyFill="1" applyBorder="1" applyAlignment="1">
      <alignment horizontal="center"/>
    </xf>
    <xf numFmtId="178" fontId="39" fillId="25" borderId="59" xfId="0" applyNumberFormat="1" applyFont="1" applyFill="1" applyBorder="1" applyAlignment="1">
      <alignment horizontal="center"/>
    </xf>
    <xf numFmtId="178" fontId="39" fillId="25" borderId="60" xfId="0" applyNumberFormat="1" applyFont="1" applyFill="1" applyBorder="1" applyAlignment="1">
      <alignment horizontal="center"/>
    </xf>
    <xf numFmtId="177" fontId="39" fillId="30" borderId="61" xfId="0" applyNumberFormat="1" applyFont="1" applyFill="1" applyBorder="1" applyAlignment="1">
      <alignment horizontal="center"/>
    </xf>
    <xf numFmtId="177" fontId="39" fillId="3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41" fillId="25" borderId="62" xfId="0" applyNumberFormat="1" applyFont="1" applyFill="1" applyBorder="1" applyAlignment="1">
      <alignment horizontal="center"/>
    </xf>
    <xf numFmtId="177" fontId="41" fillId="25" borderId="42" xfId="0" applyNumberFormat="1" applyFont="1" applyFill="1" applyBorder="1" applyAlignment="1">
      <alignment horizontal="center"/>
    </xf>
  </cellXfs>
  <cellStyles count="50">
    <cellStyle name="??&amp;O?&amp;H?_x0008_?]_x0006__x0007__x0001__x0001_" xfId="1"/>
    <cellStyle name="20% - 輔色1" xfId="2" builtinId="30" customBuiltin="1"/>
    <cellStyle name="20% - 輔色2" xfId="3" builtinId="34" customBuiltin="1"/>
    <cellStyle name="20% - 輔色3" xfId="4" builtinId="38" customBuiltin="1"/>
    <cellStyle name="20% - 輔色4" xfId="5" builtinId="42" customBuiltin="1"/>
    <cellStyle name="20% - 輔色5" xfId="6" builtinId="46" customBuiltin="1"/>
    <cellStyle name="20% - 輔色6" xfId="7" builtinId="50" customBuiltin="1"/>
    <cellStyle name="40% - 輔色1" xfId="8" builtinId="31" customBuiltin="1"/>
    <cellStyle name="40% - 輔色2" xfId="9" builtinId="35" customBuiltin="1"/>
    <cellStyle name="40% - 輔色3" xfId="10" builtinId="39" customBuiltin="1"/>
    <cellStyle name="40% - 輔色4" xfId="11" builtinId="43" customBuiltin="1"/>
    <cellStyle name="40% - 輔色5" xfId="12" builtinId="47" customBuiltin="1"/>
    <cellStyle name="40% - 輔色6" xfId="13" builtinId="51" customBuiltin="1"/>
    <cellStyle name="60% - 輔色1" xfId="14" builtinId="32" customBuiltin="1"/>
    <cellStyle name="60% - 輔色2" xfId="15" builtinId="36" customBuiltin="1"/>
    <cellStyle name="60% - 輔色3" xfId="16" builtinId="40" customBuiltin="1"/>
    <cellStyle name="60% - 輔色4" xfId="17" builtinId="44" customBuiltin="1"/>
    <cellStyle name="60% - 輔色5" xfId="18" builtinId="48" customBuiltin="1"/>
    <cellStyle name="60% - 輔色6" xfId="19" builtinId="52" customBuiltin="1"/>
    <cellStyle name="一般" xfId="0" builtinId="0"/>
    <cellStyle name="一般 2" xfId="20"/>
    <cellStyle name="一般_Book6" xfId="21"/>
    <cellStyle name="一般_Sheet1" xfId="22"/>
    <cellStyle name="一般_Sheet5" xfId="23"/>
    <cellStyle name="千分位" xfId="24" builtinId="3"/>
    <cellStyle name="千分位 2" xfId="25"/>
    <cellStyle name="中等" xfId="26" builtinId="28" customBuiltin="1"/>
    <cellStyle name="合計" xfId="27" builtinId="25" customBuiltin="1"/>
    <cellStyle name="好" xfId="28" builtinId="26" customBuiltin="1"/>
    <cellStyle name="百分比" xfId="29" builtinId="5"/>
    <cellStyle name="計算方式" xfId="30" builtinId="22" customBuiltin="1"/>
    <cellStyle name="連結的儲存格" xfId="31" builtinId="24" customBuiltin="1"/>
    <cellStyle name="備註" xfId="32" builtinId="10" customBuiltin="1"/>
    <cellStyle name="說明文字" xfId="33" builtinId="53" customBuiltin="1"/>
    <cellStyle name="輔色1" xfId="34" builtinId="29" customBuiltin="1"/>
    <cellStyle name="輔色2" xfId="35" builtinId="33" customBuiltin="1"/>
    <cellStyle name="輔色3" xfId="36" builtinId="37" customBuiltin="1"/>
    <cellStyle name="輔色4" xfId="37" builtinId="41" customBuiltin="1"/>
    <cellStyle name="輔色5" xfId="38" builtinId="45" customBuiltin="1"/>
    <cellStyle name="輔色6" xfId="39" builtinId="49" customBuiltin="1"/>
    <cellStyle name="標題" xfId="40" builtinId="15" customBuiltin="1"/>
    <cellStyle name="標題 1" xfId="41" builtinId="16" customBuiltin="1"/>
    <cellStyle name="標題 2" xfId="42" builtinId="17" customBuiltin="1"/>
    <cellStyle name="標題 3" xfId="43" builtinId="18" customBuiltin="1"/>
    <cellStyle name="標題 4" xfId="44" builtinId="19" customBuiltin="1"/>
    <cellStyle name="輸入" xfId="45" builtinId="20" customBuiltin="1"/>
    <cellStyle name="輸出" xfId="46" builtinId="21" customBuiltin="1"/>
    <cellStyle name="檢查儲存格" xfId="47" builtinId="23" customBuiltin="1"/>
    <cellStyle name="壞" xfId="48" builtinId="27" customBuiltin="1"/>
    <cellStyle name="警告文字" xfId="49" builtinId="11" customBuiltin="1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</a:t>
            </a:r>
            <a:r>
              <a:rPr lang="zh-TW" altLang="en-US" sz="145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Arial"/>
              </a:rPr>
              <a:t>學年度至</a:t>
            </a:r>
            <a:r>
              <a:rPr lang="zh-TW" altLang="en-US" sz="1450" b="1" i="0" u="none" strike="noStrike" baseline="0">
                <a:solidFill>
                  <a:srgbClr val="000000"/>
                </a:solidFill>
                <a:latin typeface="Arial"/>
                <a:ea typeface="標楷體"/>
                <a:cs typeface="Arial"/>
              </a:rPr>
              <a:t>96</a:t>
            </a:r>
            <a:r>
              <a:rPr lang="zh-TW" altLang="en-US" sz="145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Arial"/>
              </a:rPr>
              <a:t>年度私立大學整體發展獎補助經費</a:t>
            </a:r>
            <a:endParaRPr lang="zh-TW" altLang="en-US"/>
          </a:p>
        </c:rich>
      </c:tx>
      <c:layout>
        <c:manualLayout>
          <c:xMode val="edge"/>
          <c:yMode val="edge"/>
          <c:x val="0.16366397893956947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82703674431768E-2"/>
          <c:y val="0.14782650539658457"/>
          <c:w val="0.89189319968386305"/>
          <c:h val="0.550726196575511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212229868068367E-2"/>
                  <c:y val="-5.18340579151912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496151406985741E-2"/>
                  <c:y val="1.57262509954383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747149114083295E-2"/>
                  <c:y val="-4.2678043201571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565655825944827E-2"/>
                  <c:y val="1.736071453715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336044036318826E-2"/>
                  <c:y val="-4.4014185430813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62613802587498E-2"/>
                  <c:y val="1.6855552085427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7127872619752E-2"/>
                  <c:y val="-4.69127443601580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'90至96'!$B$3:$B$9</c:f>
              <c:strCache>
                <c:ptCount val="7"/>
                <c:pt idx="0">
                  <c:v>90學年度</c:v>
                </c:pt>
                <c:pt idx="1">
                  <c:v>91學年度</c:v>
                </c:pt>
                <c:pt idx="2">
                  <c:v>92學年度</c:v>
                </c:pt>
                <c:pt idx="3">
                  <c:v>93年度</c:v>
                </c:pt>
                <c:pt idx="4">
                  <c:v>94年度</c:v>
                </c:pt>
                <c:pt idx="5">
                  <c:v>95年度</c:v>
                </c:pt>
                <c:pt idx="6">
                  <c:v>96年度</c:v>
                </c:pt>
              </c:strCache>
            </c:strRef>
          </c:cat>
          <c:val>
            <c:numRef>
              <c:f>'90至96'!$C$3:$C$9</c:f>
              <c:numCache>
                <c:formatCode>#,##0.00_ </c:formatCode>
                <c:ptCount val="7"/>
                <c:pt idx="0">
                  <c:v>44.917046339999999</c:v>
                </c:pt>
                <c:pt idx="1">
                  <c:v>45.014380010000004</c:v>
                </c:pt>
                <c:pt idx="2">
                  <c:v>36.440884969999999</c:v>
                </c:pt>
                <c:pt idx="3">
                  <c:v>32.876669980000003</c:v>
                </c:pt>
                <c:pt idx="4">
                  <c:v>33.13742998</c:v>
                </c:pt>
                <c:pt idx="5">
                  <c:v>33.137430000000002</c:v>
                </c:pt>
                <c:pt idx="6">
                  <c:v>33.137430000000002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1096"/>
        <c:axId val="237530000"/>
      </c:lineChart>
      <c:catAx>
        <c:axId val="12099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753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3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20991096"/>
        <c:crosses val="autoZero"/>
        <c:crossBetween val="between"/>
        <c:majorUnit val="2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" l="0" r="0" t="0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10</xdr:row>
      <xdr:rowOff>190500</xdr:rowOff>
    </xdr:from>
    <xdr:to>
      <xdr:col>5</xdr:col>
      <xdr:colOff>809625</xdr:colOff>
      <xdr:row>25</xdr:row>
      <xdr:rowOff>47625</xdr:rowOff>
    </xdr:to>
    <xdr:graphicFrame macro="">
      <xdr:nvGraphicFramePr>
        <xdr:cNvPr id="113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oejsmpc\Local%20Settings\Temporary%20Internet%20Files\Content.IE5\S5IJCLAN\&#31169;&#26657;&#29518;(85-91&#23416;&#24180;&#24230;&#29518;&#35036;&#2116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oejsmpc.MOE-ASUS\&#26700;&#38754;\97&#32147;&#36027;&#26680;&#31639;-&#29518;&#21161;\97&#24180;-&#29518;&#21161;-&#32147;&#36027;&#35430;&#31639;\97&#24180;-&#29518;&#21161;-&#30452;&#37327;&#20998;-38&#65285;-3&#20301;&#25976;-&#26356;&#27491;&#21161;&#23416;-&#38515;&#26680;&#29256;-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ejsmpc.MOE-ASUS\&#26700;&#38754;\00-98&#24180;-&#29518;&#35036;&#21161;-&#23529;&#26597;&#26371;-&#36039;&#26009;\98&#24180;-&#29518;&#35036;&#21161;-&#35430;&#31639;&#34920;-&#26371;&#35696;&#35342;&#35542;-0728&#29256;\98&#24180;&#35430;&#31639;&#34920;-&#29518;&#21161;-&#26371;&#35696;-&#27770;&#35696;&#29256;+&#38515;&#26680;&#29256;-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>
            <v>132178329</v>
          </cell>
          <cell r="G3">
            <v>151537917</v>
          </cell>
          <cell r="J3">
            <v>195269916</v>
          </cell>
          <cell r="M3">
            <v>214838140</v>
          </cell>
          <cell r="P3">
            <v>203494739</v>
          </cell>
          <cell r="U3">
            <v>211668654</v>
          </cell>
        </row>
        <row r="4">
          <cell r="D4">
            <v>150430530</v>
          </cell>
          <cell r="G4">
            <v>164600902</v>
          </cell>
          <cell r="J4">
            <v>215538184</v>
          </cell>
          <cell r="M4">
            <v>207933212</v>
          </cell>
          <cell r="P4">
            <v>196094452</v>
          </cell>
          <cell r="U4">
            <v>204093194</v>
          </cell>
        </row>
        <row r="5">
          <cell r="D5">
            <v>119685856</v>
          </cell>
          <cell r="G5">
            <v>142843687</v>
          </cell>
          <cell r="J5">
            <v>187827965</v>
          </cell>
          <cell r="M5">
            <v>191664270</v>
          </cell>
          <cell r="P5">
            <v>184626411</v>
          </cell>
          <cell r="U5">
            <v>190560389</v>
          </cell>
        </row>
        <row r="6">
          <cell r="D6">
            <v>139265515</v>
          </cell>
          <cell r="G6">
            <v>158477914</v>
          </cell>
          <cell r="J6">
            <v>193905192</v>
          </cell>
          <cell r="M6">
            <v>223554307</v>
          </cell>
          <cell r="P6">
            <v>217499195</v>
          </cell>
          <cell r="U6">
            <v>223484839</v>
          </cell>
        </row>
        <row r="7">
          <cell r="D7">
            <v>162920511</v>
          </cell>
          <cell r="G7">
            <v>187259305</v>
          </cell>
          <cell r="J7">
            <v>259168675</v>
          </cell>
          <cell r="M7">
            <v>253407388</v>
          </cell>
          <cell r="P7">
            <v>238903818</v>
          </cell>
          <cell r="U7">
            <v>243441484</v>
          </cell>
        </row>
        <row r="8">
          <cell r="D8">
            <v>131344700</v>
          </cell>
          <cell r="G8">
            <v>150603078</v>
          </cell>
          <cell r="J8">
            <v>197201120</v>
          </cell>
          <cell r="M8">
            <v>199120531</v>
          </cell>
          <cell r="P8">
            <v>183184533</v>
          </cell>
          <cell r="U8">
            <v>184599043</v>
          </cell>
        </row>
        <row r="9">
          <cell r="D9">
            <v>160654156</v>
          </cell>
          <cell r="G9">
            <v>181147703</v>
          </cell>
          <cell r="J9">
            <v>223463703</v>
          </cell>
          <cell r="M9">
            <v>229537339</v>
          </cell>
          <cell r="P9">
            <v>219349548</v>
          </cell>
          <cell r="U9">
            <v>223963990</v>
          </cell>
        </row>
        <row r="10">
          <cell r="D10">
            <v>93929539</v>
          </cell>
          <cell r="G10">
            <v>118320010</v>
          </cell>
          <cell r="J10">
            <v>157914323</v>
          </cell>
          <cell r="M10">
            <v>162740534</v>
          </cell>
          <cell r="P10">
            <v>160317757</v>
          </cell>
          <cell r="U10">
            <v>157668983</v>
          </cell>
        </row>
        <row r="11">
          <cell r="D11">
            <v>86952391</v>
          </cell>
          <cell r="G11">
            <v>109833416</v>
          </cell>
          <cell r="J11">
            <v>138486033</v>
          </cell>
          <cell r="M11">
            <v>161227178</v>
          </cell>
          <cell r="P11">
            <v>153239227</v>
          </cell>
          <cell r="U11">
            <v>155965359</v>
          </cell>
        </row>
        <row r="12">
          <cell r="D12">
            <v>103019628</v>
          </cell>
          <cell r="G12">
            <v>129741543</v>
          </cell>
          <cell r="J12">
            <v>164223148</v>
          </cell>
          <cell r="M12">
            <v>192026813</v>
          </cell>
          <cell r="P12">
            <v>177550820</v>
          </cell>
          <cell r="U12">
            <v>193423802</v>
          </cell>
        </row>
        <row r="13">
          <cell r="D13">
            <v>82919597</v>
          </cell>
          <cell r="G13">
            <v>106520050</v>
          </cell>
          <cell r="J13">
            <v>135560686</v>
          </cell>
          <cell r="M13">
            <v>116057812</v>
          </cell>
          <cell r="P13">
            <v>114313189</v>
          </cell>
          <cell r="U13">
            <v>59213772</v>
          </cell>
        </row>
        <row r="14">
          <cell r="D14">
            <v>87115404</v>
          </cell>
          <cell r="G14">
            <v>115752529</v>
          </cell>
          <cell r="J14">
            <v>150095151</v>
          </cell>
          <cell r="M14">
            <v>167333567</v>
          </cell>
          <cell r="P14">
            <v>147296596</v>
          </cell>
          <cell r="U14">
            <v>169074468</v>
          </cell>
        </row>
        <row r="15">
          <cell r="D15">
            <v>81391314</v>
          </cell>
          <cell r="G15">
            <v>107004385</v>
          </cell>
          <cell r="J15">
            <v>132197994</v>
          </cell>
          <cell r="M15">
            <v>132333194</v>
          </cell>
          <cell r="P15">
            <v>134021387</v>
          </cell>
          <cell r="U15">
            <v>133913037</v>
          </cell>
        </row>
        <row r="16">
          <cell r="D16">
            <v>97722270</v>
          </cell>
          <cell r="G16">
            <v>124007874</v>
          </cell>
          <cell r="J16">
            <v>155049056</v>
          </cell>
          <cell r="M16">
            <v>170692237</v>
          </cell>
          <cell r="P16">
            <v>167594205</v>
          </cell>
          <cell r="U16">
            <v>166333566</v>
          </cell>
        </row>
        <row r="17">
          <cell r="D17">
            <v>150365530</v>
          </cell>
          <cell r="G17">
            <v>168840545</v>
          </cell>
          <cell r="J17">
            <v>186578128</v>
          </cell>
          <cell r="M17">
            <v>226488670</v>
          </cell>
          <cell r="P17">
            <v>218216797</v>
          </cell>
          <cell r="U17">
            <v>215146987</v>
          </cell>
        </row>
        <row r="18">
          <cell r="D18">
            <v>79235597</v>
          </cell>
          <cell r="G18">
            <v>94408292</v>
          </cell>
          <cell r="J18">
            <v>107627801</v>
          </cell>
          <cell r="M18">
            <v>134317373</v>
          </cell>
          <cell r="P18">
            <v>125149139</v>
          </cell>
          <cell r="U18">
            <v>122810355</v>
          </cell>
        </row>
        <row r="19">
          <cell r="D19">
            <v>108372610</v>
          </cell>
          <cell r="G19">
            <v>130360581</v>
          </cell>
          <cell r="J19">
            <v>147032401</v>
          </cell>
          <cell r="M19">
            <v>155390527</v>
          </cell>
          <cell r="P19">
            <v>150015878</v>
          </cell>
          <cell r="U19">
            <v>148553581</v>
          </cell>
        </row>
        <row r="20">
          <cell r="D20">
            <v>77806909</v>
          </cell>
          <cell r="G20">
            <v>101482932</v>
          </cell>
          <cell r="J20">
            <v>120865186</v>
          </cell>
          <cell r="M20">
            <v>124376630</v>
          </cell>
          <cell r="P20">
            <v>116662225</v>
          </cell>
          <cell r="U20">
            <v>112664838</v>
          </cell>
        </row>
        <row r="21">
          <cell r="D21">
            <v>124822417</v>
          </cell>
          <cell r="G21">
            <v>149985244</v>
          </cell>
          <cell r="J21">
            <v>180689699</v>
          </cell>
          <cell r="M21">
            <v>220691364</v>
          </cell>
          <cell r="P21">
            <v>214352702</v>
          </cell>
          <cell r="U21">
            <v>219915788</v>
          </cell>
        </row>
        <row r="22">
          <cell r="D22">
            <v>87488512</v>
          </cell>
          <cell r="G22">
            <v>118253072</v>
          </cell>
          <cell r="J22">
            <v>140186526</v>
          </cell>
          <cell r="M22">
            <v>145629143</v>
          </cell>
          <cell r="P22">
            <v>145134778</v>
          </cell>
          <cell r="U22">
            <v>145653541</v>
          </cell>
        </row>
        <row r="23">
          <cell r="D23">
            <v>90384934</v>
          </cell>
          <cell r="G23">
            <v>113606599</v>
          </cell>
          <cell r="J23">
            <v>157844181</v>
          </cell>
          <cell r="M23">
            <v>176621566</v>
          </cell>
          <cell r="P23">
            <v>135440678</v>
          </cell>
          <cell r="U23">
            <v>170572613</v>
          </cell>
        </row>
        <row r="24">
          <cell r="D24">
            <v>93370412</v>
          </cell>
          <cell r="G24">
            <v>110804009</v>
          </cell>
          <cell r="J24">
            <v>138389367</v>
          </cell>
          <cell r="M24">
            <v>180552214</v>
          </cell>
          <cell r="P24">
            <v>171459339</v>
          </cell>
          <cell r="U24">
            <v>171811201</v>
          </cell>
        </row>
        <row r="25">
          <cell r="D25">
            <v>76428460</v>
          </cell>
          <cell r="G25">
            <v>100471023</v>
          </cell>
          <cell r="J25">
            <v>126395741</v>
          </cell>
          <cell r="M25">
            <v>134769412</v>
          </cell>
          <cell r="P25">
            <v>121379296</v>
          </cell>
          <cell r="U25">
            <v>109291542</v>
          </cell>
        </row>
        <row r="26">
          <cell r="D26">
            <v>45057141</v>
          </cell>
          <cell r="G26">
            <v>73399843</v>
          </cell>
          <cell r="J26">
            <v>93901077</v>
          </cell>
          <cell r="M26">
            <v>98520162</v>
          </cell>
          <cell r="P26">
            <v>95445398</v>
          </cell>
          <cell r="U26">
            <v>89201951</v>
          </cell>
        </row>
        <row r="27">
          <cell r="D27">
            <v>53748351</v>
          </cell>
          <cell r="G27">
            <v>79237547</v>
          </cell>
          <cell r="J27">
            <v>0</v>
          </cell>
          <cell r="M27">
            <v>85013851</v>
          </cell>
          <cell r="P27">
            <v>81925778</v>
          </cell>
          <cell r="U27">
            <v>42437223</v>
          </cell>
        </row>
        <row r="28">
          <cell r="D28" t="str">
            <v>尚未成立</v>
          </cell>
          <cell r="J28">
            <v>0</v>
          </cell>
          <cell r="M28">
            <v>70233715</v>
          </cell>
          <cell r="P28">
            <v>67244427</v>
          </cell>
          <cell r="U28">
            <v>71681714</v>
          </cell>
        </row>
        <row r="29">
          <cell r="J29">
            <v>119100236</v>
          </cell>
          <cell r="M29">
            <v>134198851</v>
          </cell>
          <cell r="P29">
            <v>122923824</v>
          </cell>
          <cell r="U29">
            <v>132952799</v>
          </cell>
        </row>
        <row r="30">
          <cell r="D30" t="str">
            <v>尚未成立</v>
          </cell>
          <cell r="G30" t="str">
            <v>尚未成立</v>
          </cell>
          <cell r="J30" t="str">
            <v>尚未成立</v>
          </cell>
          <cell r="M30" t="str">
            <v>尚未成立</v>
          </cell>
          <cell r="P30">
            <v>30034439</v>
          </cell>
          <cell r="U30">
            <v>31803553</v>
          </cell>
        </row>
        <row r="31">
          <cell r="P31">
            <v>33427347</v>
          </cell>
          <cell r="U31">
            <v>18299257</v>
          </cell>
        </row>
        <row r="32">
          <cell r="P32">
            <v>34013322</v>
          </cell>
          <cell r="U32">
            <v>23566822</v>
          </cell>
        </row>
        <row r="33">
          <cell r="P33">
            <v>31240708</v>
          </cell>
          <cell r="U33">
            <v>33035046</v>
          </cell>
        </row>
        <row r="34">
          <cell r="P34">
            <v>31421647</v>
          </cell>
          <cell r="U34">
            <v>31975080</v>
          </cell>
        </row>
        <row r="35">
          <cell r="P35" t="str">
            <v>尚未成立</v>
          </cell>
          <cell r="U35">
            <v>22518715</v>
          </cell>
        </row>
        <row r="36">
          <cell r="U36">
            <v>31402213</v>
          </cell>
        </row>
        <row r="37">
          <cell r="U37">
            <v>29005235</v>
          </cell>
        </row>
        <row r="38">
          <cell r="D38">
            <v>2616610613</v>
          </cell>
          <cell r="G38">
            <v>3188500000</v>
          </cell>
          <cell r="J38">
            <v>4024511489</v>
          </cell>
          <cell r="M38">
            <v>4509270000</v>
          </cell>
          <cell r="P38">
            <v>4422973599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指標"/>
      <sheetName val="指標"/>
      <sheetName val="目錄"/>
      <sheetName val="97獎補助總額"/>
      <sheetName val="97獎助-核配表-調整"/>
      <sheetName val="96與97差異"/>
      <sheetName val="總表2_獎+滿80"/>
      <sheetName val="表4-1評鑑"/>
      <sheetName val="表5-1-1教學"/>
      <sheetName val="表5-1-2"/>
      <sheetName val="表5-1-3"/>
      <sheetName val="表5-2-1研究"/>
      <sheetName val="表5-2-2"/>
      <sheetName val="表5-2-3產學&amp;學輔"/>
      <sheetName val="表6-1政策"/>
      <sheetName val="表6-2"/>
      <sheetName val="表6-3"/>
      <sheetName val="表7經規1版+滿80"/>
      <sheetName val="表A1"/>
      <sheetName val="表A2"/>
      <sheetName val="表H"/>
      <sheetName val="表B"/>
      <sheetName val="表I"/>
      <sheetName val="表J"/>
      <sheetName val="表K"/>
    </sheetNames>
    <sheetDataSet>
      <sheetData sheetId="0" refreshError="1"/>
      <sheetData sheetId="1" refreshError="1"/>
      <sheetData sheetId="2" refreshError="1"/>
      <sheetData sheetId="3" refreshError="1">
        <row r="3">
          <cell r="E3">
            <v>110652133</v>
          </cell>
        </row>
        <row r="4">
          <cell r="E4">
            <v>113608029</v>
          </cell>
        </row>
        <row r="5">
          <cell r="E5">
            <v>105431190</v>
          </cell>
        </row>
        <row r="6">
          <cell r="E6">
            <v>123791778</v>
          </cell>
        </row>
        <row r="7">
          <cell r="E7">
            <v>85712747</v>
          </cell>
        </row>
        <row r="8">
          <cell r="E8">
            <v>100530801</v>
          </cell>
        </row>
        <row r="9">
          <cell r="E9">
            <v>76185466</v>
          </cell>
        </row>
        <row r="10">
          <cell r="E10">
            <v>97411107</v>
          </cell>
        </row>
        <row r="11">
          <cell r="E11">
            <v>61725197</v>
          </cell>
        </row>
        <row r="12">
          <cell r="E12">
            <v>55464491</v>
          </cell>
        </row>
        <row r="13">
          <cell r="E13">
            <v>88059043</v>
          </cell>
        </row>
        <row r="14">
          <cell r="E14">
            <v>70242741</v>
          </cell>
        </row>
        <row r="15">
          <cell r="E15">
            <v>61088559</v>
          </cell>
        </row>
        <row r="18">
          <cell r="E18">
            <v>120203240</v>
          </cell>
        </row>
        <row r="19">
          <cell r="E19">
            <v>126024761</v>
          </cell>
        </row>
        <row r="20">
          <cell r="E20">
            <v>73912637</v>
          </cell>
        </row>
        <row r="21">
          <cell r="E21">
            <v>128825611</v>
          </cell>
        </row>
        <row r="22">
          <cell r="E22">
            <v>73239720</v>
          </cell>
        </row>
        <row r="23">
          <cell r="E23">
            <v>69805042</v>
          </cell>
        </row>
        <row r="24">
          <cell r="E24">
            <v>105519742</v>
          </cell>
        </row>
        <row r="27">
          <cell r="E27">
            <v>106414300</v>
          </cell>
        </row>
        <row r="28">
          <cell r="E28">
            <v>96299786</v>
          </cell>
        </row>
        <row r="29">
          <cell r="E29">
            <v>115819770</v>
          </cell>
        </row>
        <row r="30">
          <cell r="E30">
            <v>72132757</v>
          </cell>
        </row>
        <row r="31">
          <cell r="E31">
            <v>104913263</v>
          </cell>
        </row>
        <row r="32">
          <cell r="E32">
            <v>98779388</v>
          </cell>
        </row>
        <row r="35">
          <cell r="E35">
            <v>70541757</v>
          </cell>
        </row>
        <row r="36">
          <cell r="E36">
            <v>59049054</v>
          </cell>
        </row>
        <row r="37">
          <cell r="E37">
            <v>53177813</v>
          </cell>
        </row>
        <row r="38">
          <cell r="E38">
            <v>48163760</v>
          </cell>
        </row>
        <row r="39">
          <cell r="E39">
            <v>47832278</v>
          </cell>
        </row>
        <row r="40">
          <cell r="E40">
            <v>72472552</v>
          </cell>
        </row>
        <row r="41">
          <cell r="E41">
            <v>40902239</v>
          </cell>
        </row>
        <row r="42">
          <cell r="E42">
            <v>73682659</v>
          </cell>
        </row>
        <row r="43">
          <cell r="E43">
            <v>81627100</v>
          </cell>
        </row>
        <row r="44">
          <cell r="E44">
            <v>500000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標"/>
      <sheetName val="98年明細表"/>
      <sheetName val="98指標比例"/>
      <sheetName val="CRYSTAL_PERSIST"/>
      <sheetName val="98年獎比例圖"/>
      <sheetName val="98質化成績"/>
      <sheetName val="98經資比例"/>
      <sheetName val="98獎補助-總額"/>
      <sheetName val="98獎補助-公布"/>
      <sheetName val="98獎補助-實際核撥"/>
      <sheetName val="98應補獎補助"/>
      <sheetName val="98補助預撥+實撥"/>
      <sheetName val="96、97及98差異表-會議"/>
      <sheetName val="總表2_獎助+扣款"/>
      <sheetName val="表4-1評鑑"/>
      <sheetName val="表5-1-1教學"/>
      <sheetName val="表5-1-2"/>
      <sheetName val="表5-1-3"/>
      <sheetName val="表5-2-1研究"/>
      <sheetName val="表5-2-2"/>
      <sheetName val="表5-2-3"/>
      <sheetName val="表6-1政策"/>
      <sheetName val="表6-2"/>
      <sheetName val="表6-3"/>
      <sheetName val="表6-4"/>
      <sheetName val="表7經規"/>
      <sheetName val="97學年-弱助"/>
      <sheetName val="98年獎補助總經費"/>
      <sheetName val="總獎補助總經費(扣款後)"/>
      <sheetName val="總獎補助總經費(扣款後) 排序"/>
      <sheetName val="表A1"/>
      <sheetName val="表A2"/>
      <sheetName val="表A3=A1+A2"/>
      <sheetName val="表B"/>
      <sheetName val="表H"/>
      <sheetName val="表I"/>
      <sheetName val="表J"/>
      <sheetName val="表K"/>
      <sheetName val="表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F5">
            <v>101745479</v>
          </cell>
        </row>
        <row r="6">
          <cell r="F6">
            <v>123694975</v>
          </cell>
        </row>
        <row r="7">
          <cell r="F7">
            <v>102817220</v>
          </cell>
        </row>
        <row r="8">
          <cell r="F8">
            <v>135055893</v>
          </cell>
        </row>
        <row r="9">
          <cell r="F9">
            <v>95807922</v>
          </cell>
        </row>
        <row r="10">
          <cell r="F10">
            <v>88097119</v>
          </cell>
        </row>
        <row r="11">
          <cell r="F11">
            <v>105616033</v>
          </cell>
        </row>
        <row r="12">
          <cell r="F12">
            <v>93144107</v>
          </cell>
        </row>
        <row r="13">
          <cell r="F13">
            <v>72104643</v>
          </cell>
        </row>
        <row r="14">
          <cell r="F14">
            <v>50737899</v>
          </cell>
        </row>
        <row r="15">
          <cell r="F15">
            <v>67316663</v>
          </cell>
        </row>
        <row r="16">
          <cell r="F16">
            <v>62671656</v>
          </cell>
        </row>
        <row r="17">
          <cell r="F17">
            <v>65948085</v>
          </cell>
        </row>
        <row r="20">
          <cell r="F20">
            <v>123303108</v>
          </cell>
        </row>
        <row r="21">
          <cell r="F21">
            <v>139170379</v>
          </cell>
        </row>
        <row r="22">
          <cell r="F22">
            <v>78410425</v>
          </cell>
        </row>
        <row r="23">
          <cell r="F23">
            <v>124673680</v>
          </cell>
        </row>
        <row r="24">
          <cell r="F24">
            <v>77540411</v>
          </cell>
        </row>
        <row r="25">
          <cell r="F25">
            <v>68361595</v>
          </cell>
        </row>
        <row r="26">
          <cell r="F26">
            <v>102109690</v>
          </cell>
        </row>
        <row r="29">
          <cell r="F29">
            <v>118872329</v>
          </cell>
        </row>
        <row r="30">
          <cell r="F30">
            <v>106025367</v>
          </cell>
        </row>
        <row r="31">
          <cell r="F31">
            <v>128519087</v>
          </cell>
        </row>
        <row r="32">
          <cell r="F32">
            <v>73664728</v>
          </cell>
        </row>
        <row r="33">
          <cell r="F33">
            <v>114701825</v>
          </cell>
        </row>
        <row r="34">
          <cell r="F34">
            <v>78721947</v>
          </cell>
        </row>
        <row r="37">
          <cell r="F37">
            <v>52917777</v>
          </cell>
        </row>
        <row r="38">
          <cell r="F38">
            <v>49146149</v>
          </cell>
        </row>
        <row r="39">
          <cell r="F39">
            <v>37600736</v>
          </cell>
        </row>
        <row r="40">
          <cell r="F40">
            <v>38374550</v>
          </cell>
        </row>
        <row r="41">
          <cell r="F41">
            <v>33560053</v>
          </cell>
        </row>
        <row r="42">
          <cell r="F42">
            <v>59158720</v>
          </cell>
        </row>
        <row r="43">
          <cell r="F43">
            <v>29552954</v>
          </cell>
        </row>
        <row r="44">
          <cell r="F44">
            <v>55552773</v>
          </cell>
        </row>
        <row r="45">
          <cell r="F45">
            <v>88744919</v>
          </cell>
        </row>
        <row r="48">
          <cell r="F48">
            <v>500000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Q117"/>
  <sheetViews>
    <sheetView view="pageBreakPreview" zoomScale="85" zoomScaleNormal="100" zoomScaleSheetLayoutView="85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N7" sqref="N7"/>
    </sheetView>
  </sheetViews>
  <sheetFormatPr defaultRowHeight="18" customHeight="1"/>
  <cols>
    <col min="1" max="1" width="29.875" style="1" customWidth="1"/>
    <col min="2" max="10" width="16.625" style="5" customWidth="1"/>
    <col min="11" max="11" width="18" style="5" customWidth="1"/>
    <col min="12" max="12" width="18.25" style="5" customWidth="1"/>
    <col min="13" max="13" width="15.625" style="5" customWidth="1"/>
    <col min="14" max="14" width="15.5" style="62" customWidth="1"/>
    <col min="15" max="15" width="17.25" style="62" bestFit="1" customWidth="1"/>
    <col min="16" max="17" width="16.75" style="1" bestFit="1" customWidth="1"/>
    <col min="18" max="16384" width="9" style="1"/>
  </cols>
  <sheetData>
    <row r="1" spans="1:17" ht="30.6" customHeight="1" thickBot="1">
      <c r="A1" s="212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7" s="2" customFormat="1" ht="21" customHeight="1" thickTop="1">
      <c r="A2" s="72" t="s">
        <v>10</v>
      </c>
      <c r="B2" s="69" t="s">
        <v>137</v>
      </c>
      <c r="C2" s="69" t="s">
        <v>138</v>
      </c>
      <c r="D2" s="69" t="s">
        <v>128</v>
      </c>
      <c r="E2" s="69" t="s">
        <v>129</v>
      </c>
      <c r="F2" s="69" t="s">
        <v>130</v>
      </c>
      <c r="G2" s="69" t="s">
        <v>131</v>
      </c>
      <c r="H2" s="69" t="s">
        <v>132</v>
      </c>
      <c r="I2" s="69" t="s">
        <v>133</v>
      </c>
      <c r="J2" s="69" t="s">
        <v>62</v>
      </c>
      <c r="K2" s="69" t="s">
        <v>139</v>
      </c>
      <c r="L2" s="69" t="s">
        <v>140</v>
      </c>
      <c r="M2" s="69" t="s">
        <v>141</v>
      </c>
      <c r="N2" s="69" t="s">
        <v>154</v>
      </c>
      <c r="O2" s="77" t="s">
        <v>195</v>
      </c>
      <c r="P2" s="108" t="s">
        <v>230</v>
      </c>
      <c r="Q2" s="108" t="s">
        <v>236</v>
      </c>
    </row>
    <row r="3" spans="1:17" ht="18" customHeight="1">
      <c r="A3" s="48" t="s">
        <v>11</v>
      </c>
      <c r="B3" s="4">
        <f>'歷年度私校獎補助-詳細版'!B4</f>
        <v>132178329</v>
      </c>
      <c r="C3" s="4">
        <f>'歷年度私校獎補助-詳細版'!C4</f>
        <v>151537917</v>
      </c>
      <c r="D3" s="4">
        <f>'歷年度私校獎補助-詳細版'!D4</f>
        <v>195269916</v>
      </c>
      <c r="E3" s="4">
        <f>'歷年度私校獎補助-詳細版'!E4</f>
        <v>214838140</v>
      </c>
      <c r="F3" s="4">
        <f>'歷年度私校獎補助-詳細版'!F4</f>
        <v>203494739</v>
      </c>
      <c r="G3" s="4">
        <f>'歷年度私校獎補助-詳細版'!G4</f>
        <v>211668654</v>
      </c>
      <c r="H3" s="4">
        <f>'歷年度私校獎補助-詳細版'!H4</f>
        <v>188766852</v>
      </c>
      <c r="I3" s="4">
        <f>'歷年度私校獎補助-詳細版'!I4</f>
        <v>141650129</v>
      </c>
      <c r="J3" s="4">
        <f>'歷年度私校獎補助-詳細版'!J4</f>
        <v>121667644</v>
      </c>
      <c r="K3" s="4">
        <f>'歷年度私校獎補助-詳細版'!K4</f>
        <v>137270103</v>
      </c>
      <c r="L3" s="4">
        <f>'私校94-95獎補助款'!C4</f>
        <v>136279528</v>
      </c>
      <c r="M3" s="4">
        <v>138585482.85795873</v>
      </c>
      <c r="N3" s="78">
        <f>'[2]97獎補助總額'!E3</f>
        <v>110652133</v>
      </c>
      <c r="O3" s="68">
        <f>'[3]98獎補助-總額'!$F5</f>
        <v>101745479</v>
      </c>
      <c r="P3" s="94">
        <v>104901335</v>
      </c>
      <c r="Q3" s="94">
        <v>109770065</v>
      </c>
    </row>
    <row r="4" spans="1:17" ht="18" customHeight="1">
      <c r="A4" s="48" t="s">
        <v>12</v>
      </c>
      <c r="B4" s="4">
        <f>'歷年度私校獎補助-詳細版'!B5</f>
        <v>150430530</v>
      </c>
      <c r="C4" s="4">
        <f>'歷年度私校獎補助-詳細版'!C5</f>
        <v>164600902</v>
      </c>
      <c r="D4" s="4">
        <f>'歷年度私校獎補助-詳細版'!D5</f>
        <v>215538184</v>
      </c>
      <c r="E4" s="4">
        <f>'歷年度私校獎補助-詳細版'!E5</f>
        <v>207933212</v>
      </c>
      <c r="F4" s="4">
        <f>'歷年度私校獎補助-詳細版'!F5</f>
        <v>196094452</v>
      </c>
      <c r="G4" s="4">
        <f>'歷年度私校獎補助-詳細版'!G5</f>
        <v>204093194</v>
      </c>
      <c r="H4" s="4">
        <f>'歷年度私校獎補助-詳細版'!H5</f>
        <v>209735560</v>
      </c>
      <c r="I4" s="4">
        <f>'歷年度私校獎補助-詳細版'!I5</f>
        <v>153091881</v>
      </c>
      <c r="J4" s="4">
        <f>'歷年度私校獎補助-詳細版'!J5</f>
        <v>128953086</v>
      </c>
      <c r="K4" s="4">
        <f>'歷年度私校獎補助-詳細版'!K5</f>
        <v>138548284</v>
      </c>
      <c r="L4" s="4">
        <f>'私校94-95獎補助款'!C5</f>
        <v>132737874</v>
      </c>
      <c r="M4" s="4">
        <v>137553347.32972056</v>
      </c>
      <c r="N4" s="78">
        <f>'[2]97獎補助總額'!E4</f>
        <v>113608029</v>
      </c>
      <c r="O4" s="68">
        <f>'[3]98獎補助-總額'!$F6</f>
        <v>123694975</v>
      </c>
      <c r="P4" s="94">
        <v>126123592</v>
      </c>
      <c r="Q4" s="94">
        <v>118521486</v>
      </c>
    </row>
    <row r="5" spans="1:17" ht="18" customHeight="1">
      <c r="A5" s="48" t="s">
        <v>13</v>
      </c>
      <c r="B5" s="4">
        <f>'歷年度私校獎補助-詳細版'!B6</f>
        <v>119685856</v>
      </c>
      <c r="C5" s="4">
        <f>'歷年度私校獎補助-詳細版'!C6</f>
        <v>142843687</v>
      </c>
      <c r="D5" s="4">
        <f>'歷年度私校獎補助-詳細版'!D6</f>
        <v>187827965</v>
      </c>
      <c r="E5" s="4">
        <f>'歷年度私校獎補助-詳細版'!E6</f>
        <v>191664270</v>
      </c>
      <c r="F5" s="4">
        <f>'歷年度私校獎補助-詳細版'!F6</f>
        <v>184626411</v>
      </c>
      <c r="G5" s="4">
        <f>'歷年度私校獎補助-詳細版'!G6</f>
        <v>190560389</v>
      </c>
      <c r="H5" s="4">
        <f>'歷年度私校獎補助-詳細版'!H6</f>
        <v>173305492</v>
      </c>
      <c r="I5" s="4">
        <f>'歷年度私校獎補助-詳細版'!I6</f>
        <v>130789896</v>
      </c>
      <c r="J5" s="4">
        <f>'歷年度私校獎補助-詳細版'!J6</f>
        <v>112778801</v>
      </c>
      <c r="K5" s="4">
        <f>'歷年度私校獎補助-詳細版'!K6</f>
        <v>124898721</v>
      </c>
      <c r="L5" s="4">
        <f>'私校94-95獎補助款'!C6</f>
        <v>119349492</v>
      </c>
      <c r="M5" s="4">
        <v>122692982.92378594</v>
      </c>
      <c r="N5" s="78">
        <f>'[2]97獎補助總額'!E5</f>
        <v>105431190</v>
      </c>
      <c r="O5" s="68">
        <f>'[3]98獎補助-總額'!$F7</f>
        <v>102817220</v>
      </c>
      <c r="P5" s="94">
        <v>101875657</v>
      </c>
      <c r="Q5" s="94">
        <v>98450279</v>
      </c>
    </row>
    <row r="6" spans="1:17" ht="18" customHeight="1">
      <c r="A6" s="48" t="s">
        <v>14</v>
      </c>
      <c r="B6" s="4">
        <f>'歷年度私校獎補助-詳細版'!B8</f>
        <v>162920511</v>
      </c>
      <c r="C6" s="4">
        <f>'歷年度私校獎補助-詳細版'!C8</f>
        <v>187259305</v>
      </c>
      <c r="D6" s="4">
        <f>'歷年度私校獎補助-詳細版'!D8</f>
        <v>259168675</v>
      </c>
      <c r="E6" s="4">
        <f>'歷年度私校獎補助-詳細版'!E8</f>
        <v>253407388</v>
      </c>
      <c r="F6" s="4">
        <f>'歷年度私校獎補助-詳細版'!F8</f>
        <v>238903818</v>
      </c>
      <c r="G6" s="4">
        <f>'歷年度私校獎補助-詳細版'!G8</f>
        <v>243441484</v>
      </c>
      <c r="H6" s="4">
        <f>'歷年度私校獎補助-詳細版'!H8</f>
        <v>221045872</v>
      </c>
      <c r="I6" s="4">
        <f>'歷年度私校獎補助-詳細版'!I8</f>
        <v>155438712</v>
      </c>
      <c r="J6" s="4">
        <f>'歷年度私校獎補助-詳細版'!J8</f>
        <v>127332723</v>
      </c>
      <c r="K6" s="4">
        <f>'歷年度私校獎補助-詳細版'!K8</f>
        <v>157685914</v>
      </c>
      <c r="L6" s="4">
        <f>'私校94-95獎補助款'!C7</f>
        <v>152989510</v>
      </c>
      <c r="M6" s="4">
        <v>150362901.37995154</v>
      </c>
      <c r="N6" s="78">
        <f>'[2]97獎補助總額'!E6</f>
        <v>123791778</v>
      </c>
      <c r="O6" s="68">
        <f>'[3]98獎補助-總額'!$F8</f>
        <v>135055893</v>
      </c>
      <c r="P6" s="94">
        <v>131478209</v>
      </c>
      <c r="Q6" s="94">
        <v>119655679</v>
      </c>
    </row>
    <row r="7" spans="1:17" ht="18" customHeight="1">
      <c r="A7" s="48" t="s">
        <v>15</v>
      </c>
      <c r="B7" s="4">
        <f>'歷年度私校獎補助-詳細版'!B9</f>
        <v>131344700</v>
      </c>
      <c r="C7" s="4">
        <f>'歷年度私校獎補助-詳細版'!C9</f>
        <v>150603078</v>
      </c>
      <c r="D7" s="4">
        <f>'歷年度私校獎補助-詳細版'!D9</f>
        <v>197201120</v>
      </c>
      <c r="E7" s="4">
        <f>'歷年度私校獎補助-詳細版'!E9</f>
        <v>199120531</v>
      </c>
      <c r="F7" s="4">
        <f>'歷年度私校獎補助-詳細版'!F9</f>
        <v>183184533</v>
      </c>
      <c r="G7" s="4">
        <f>'歷年度私校獎補助-詳細版'!G9</f>
        <v>184599043</v>
      </c>
      <c r="H7" s="4">
        <f>'歷年度私校獎補助-詳細版'!H9</f>
        <v>187158013</v>
      </c>
      <c r="I7" s="4">
        <f>'歷年度私校獎補助-詳細版'!I9</f>
        <v>138528529</v>
      </c>
      <c r="J7" s="4">
        <f>'歷年度私校獎補助-詳細版'!J9</f>
        <v>117852806</v>
      </c>
      <c r="K7" s="4">
        <f>'歷年度私校獎補助-詳細版'!K9</f>
        <v>116635428</v>
      </c>
      <c r="L7" s="4">
        <f>'私校94-95獎補助款'!C8</f>
        <v>114614314</v>
      </c>
      <c r="M7" s="4">
        <v>119442829.00334397</v>
      </c>
      <c r="N7" s="78">
        <f>'[2]97獎補助總額'!E7</f>
        <v>85712747</v>
      </c>
      <c r="O7" s="68">
        <f>'[3]98獎補助-總額'!$F9</f>
        <v>95807922</v>
      </c>
      <c r="P7" s="94">
        <v>94555359</v>
      </c>
      <c r="Q7" s="94">
        <v>89689483</v>
      </c>
    </row>
    <row r="8" spans="1:17" ht="18" customHeight="1">
      <c r="A8" s="48" t="s">
        <v>0</v>
      </c>
      <c r="B8" s="4">
        <f>'歷年度私校獎補助-詳細版'!B11</f>
        <v>93929539</v>
      </c>
      <c r="C8" s="4">
        <f>'歷年度私校獎補助-詳細版'!C11</f>
        <v>118320010</v>
      </c>
      <c r="D8" s="4">
        <f>'歷年度私校獎補助-詳細版'!D11</f>
        <v>157914323</v>
      </c>
      <c r="E8" s="4">
        <f>'歷年度私校獎補助-詳細版'!E11</f>
        <v>162740534</v>
      </c>
      <c r="F8" s="4">
        <f>'歷年度私校獎補助-詳細版'!F11</f>
        <v>160317757</v>
      </c>
      <c r="G8" s="4">
        <f>'歷年度私校獎補助-詳細版'!G11</f>
        <v>157668983</v>
      </c>
      <c r="H8" s="4">
        <f>'歷年度私校獎補助-詳細版'!H11</f>
        <v>140783434</v>
      </c>
      <c r="I8" s="4">
        <f>'歷年度私校獎補助-詳細版'!I11</f>
        <v>112741344</v>
      </c>
      <c r="J8" s="4">
        <f>'歷年度私校獎補助-詳細版'!J11</f>
        <v>101040095</v>
      </c>
      <c r="K8" s="4">
        <f>'歷年度私校獎補助-詳細版'!K11</f>
        <v>106833513</v>
      </c>
      <c r="L8" s="4">
        <f>'私校94-95獎補助款'!C9</f>
        <v>109597334</v>
      </c>
      <c r="M8" s="4">
        <v>111606002.48636502</v>
      </c>
      <c r="N8" s="78">
        <f>'[2]97獎補助總額'!E8</f>
        <v>100530801</v>
      </c>
      <c r="O8" s="68">
        <f>'[3]98獎補助-總額'!$F10</f>
        <v>88097119</v>
      </c>
      <c r="P8" s="94">
        <v>89400031</v>
      </c>
      <c r="Q8" s="94">
        <v>89476582</v>
      </c>
    </row>
    <row r="9" spans="1:17" ht="18" customHeight="1">
      <c r="A9" s="48" t="s">
        <v>1</v>
      </c>
      <c r="B9" s="4">
        <f>'歷年度私校獎補助-詳細版'!B24</f>
        <v>90384934</v>
      </c>
      <c r="C9" s="4">
        <f>'歷年度私校獎補助-詳細版'!C24</f>
        <v>113606599</v>
      </c>
      <c r="D9" s="4">
        <f>'歷年度私校獎補助-詳細版'!D24</f>
        <v>157844181</v>
      </c>
      <c r="E9" s="4">
        <f>'歷年度私校獎補助-詳細版'!E24</f>
        <v>176621566</v>
      </c>
      <c r="F9" s="4">
        <f>'歷年度私校獎補助-詳細版'!F24</f>
        <v>135440678</v>
      </c>
      <c r="G9" s="4">
        <f>'歷年度私校獎補助-詳細版'!G24</f>
        <v>170572613</v>
      </c>
      <c r="H9" s="4">
        <f>'歷年度私校獎補助-詳細版'!H24</f>
        <v>162419369</v>
      </c>
      <c r="I9" s="4">
        <f>'歷年度私校獎補助-詳細版'!I24</f>
        <v>125533490</v>
      </c>
      <c r="J9" s="4">
        <f>'歷年度私校獎補助-詳細版'!J24</f>
        <v>109988600</v>
      </c>
      <c r="K9" s="4">
        <f>'歷年度私校獎補助-詳細版'!K24</f>
        <v>103965509</v>
      </c>
      <c r="L9" s="4">
        <f>'私校94-95獎補助款'!C11</f>
        <v>98667011</v>
      </c>
      <c r="M9" s="4">
        <v>98836298.284811407</v>
      </c>
      <c r="N9" s="78">
        <f>'[2]97獎補助總額'!E9</f>
        <v>76185466</v>
      </c>
      <c r="O9" s="68">
        <f>'[3]98獎補助-總額'!$F11</f>
        <v>105616033</v>
      </c>
      <c r="P9" s="94">
        <v>110775658</v>
      </c>
      <c r="Q9" s="94">
        <v>98655316</v>
      </c>
    </row>
    <row r="10" spans="1:17" ht="18" customHeight="1">
      <c r="A10" s="48" t="s">
        <v>2</v>
      </c>
      <c r="B10" s="4">
        <f>'歷年度私校獎補助-詳細版'!B25</f>
        <v>93370412</v>
      </c>
      <c r="C10" s="4">
        <f>'歷年度私校獎補助-詳細版'!C25</f>
        <v>110804009</v>
      </c>
      <c r="D10" s="4">
        <f>'歷年度私校獎補助-詳細版'!D25</f>
        <v>138389367</v>
      </c>
      <c r="E10" s="4">
        <f>'歷年度私校獎補助-詳細版'!E25</f>
        <v>180552214</v>
      </c>
      <c r="F10" s="4">
        <f>'歷年度私校獎補助-詳細版'!F25</f>
        <v>171459339</v>
      </c>
      <c r="G10" s="4">
        <f>'歷年度私校獎補助-詳細版'!G25</f>
        <v>171811201</v>
      </c>
      <c r="H10" s="4">
        <f>'歷年度私校獎補助-詳細版'!H25</f>
        <v>136188628</v>
      </c>
      <c r="I10" s="4">
        <f>'歷年度私校獎補助-詳細版'!I25</f>
        <v>114827716</v>
      </c>
      <c r="J10" s="4">
        <f>'歷年度私校獎補助-詳細版'!J25</f>
        <v>105609365</v>
      </c>
      <c r="K10" s="4">
        <f>'歷年度私校獎補助-詳細版'!K25</f>
        <v>99135249</v>
      </c>
      <c r="L10" s="4">
        <f>'私校94-95獎補助款'!C12</f>
        <v>90031724</v>
      </c>
      <c r="M10" s="4">
        <v>89025564.689524889</v>
      </c>
      <c r="N10" s="78">
        <f>'[2]97獎補助總額'!E10</f>
        <v>97411107</v>
      </c>
      <c r="O10" s="68">
        <f>'[3]98獎補助-總額'!$F12</f>
        <v>93144107</v>
      </c>
      <c r="P10" s="94">
        <v>94667333</v>
      </c>
      <c r="Q10" s="94">
        <v>97647343</v>
      </c>
    </row>
    <row r="11" spans="1:17" ht="18" customHeight="1">
      <c r="A11" s="48" t="s">
        <v>3</v>
      </c>
      <c r="B11" s="4">
        <f>'歷年度私校獎補助-詳細版'!B26</f>
        <v>76428460</v>
      </c>
      <c r="C11" s="4">
        <f>'歷年度私校獎補助-詳細版'!C26</f>
        <v>100471023</v>
      </c>
      <c r="D11" s="4">
        <f>'歷年度私校獎補助-詳細版'!D26</f>
        <v>126395741</v>
      </c>
      <c r="E11" s="4">
        <f>'歷年度私校獎補助-詳細版'!E26</f>
        <v>134769412</v>
      </c>
      <c r="F11" s="4">
        <f>'歷年度私校獎補助-詳細版'!F26</f>
        <v>121379296</v>
      </c>
      <c r="G11" s="4">
        <f>'歷年度私校獎補助-詳細版'!G26</f>
        <v>109291542</v>
      </c>
      <c r="H11" s="4">
        <f>'歷年度私校獎補助-詳細版'!H26</f>
        <v>94239812</v>
      </c>
      <c r="I11" s="4">
        <f>'歷年度私校獎補助-詳細版'!I26</f>
        <v>85186712</v>
      </c>
      <c r="J11" s="4">
        <f>'歷年度私校獎補助-詳細版'!J26</f>
        <v>81737766</v>
      </c>
      <c r="K11" s="4">
        <f>'歷年度私校獎補助-詳細版'!K26</f>
        <v>67014963</v>
      </c>
      <c r="L11" s="4">
        <f>'私校94-95獎補助款'!C13</f>
        <v>65847812</v>
      </c>
      <c r="M11" s="4">
        <v>67038805.877084211</v>
      </c>
      <c r="N11" s="78">
        <f>'[2]97獎補助總額'!E11</f>
        <v>61725197</v>
      </c>
      <c r="O11" s="68">
        <f>'[3]98獎補助-總額'!$F13</f>
        <v>72104643</v>
      </c>
      <c r="P11" s="94">
        <v>69699207</v>
      </c>
      <c r="Q11" s="94">
        <v>65168201</v>
      </c>
    </row>
    <row r="12" spans="1:17" ht="18" customHeight="1">
      <c r="A12" s="48" t="s">
        <v>4</v>
      </c>
      <c r="B12" s="4">
        <f>'歷年度私校獎補助-詳細版'!B27</f>
        <v>45057141</v>
      </c>
      <c r="C12" s="4">
        <f>'歷年度私校獎補助-詳細版'!C27</f>
        <v>73399843</v>
      </c>
      <c r="D12" s="4">
        <f>'歷年度私校獎補助-詳細版'!D27</f>
        <v>93901077</v>
      </c>
      <c r="E12" s="4">
        <f>'歷年度私校獎補助-詳細版'!E27</f>
        <v>98520162</v>
      </c>
      <c r="F12" s="4">
        <f>'歷年度私校獎補助-詳細版'!F27</f>
        <v>95445398</v>
      </c>
      <c r="G12" s="4">
        <f>'歷年度私校獎補助-詳細版'!G27</f>
        <v>89201951</v>
      </c>
      <c r="H12" s="4">
        <f>'歷年度私校獎補助-詳細版'!H27</f>
        <v>90678095</v>
      </c>
      <c r="I12" s="4">
        <f>'歷年度私校獎補助-詳細版'!I27</f>
        <v>83656930</v>
      </c>
      <c r="J12" s="4">
        <f>'歷年度私校獎補助-詳細版'!J27</f>
        <v>81100587</v>
      </c>
      <c r="K12" s="4">
        <f>'歷年度私校獎補助-詳細版'!K27</f>
        <v>54199417</v>
      </c>
      <c r="L12" s="4">
        <f>'私校94-95獎補助款'!C14</f>
        <v>54283161</v>
      </c>
      <c r="M12" s="4">
        <v>51235523.515460119</v>
      </c>
      <c r="N12" s="78">
        <f>'[2]97獎補助總額'!E12</f>
        <v>55464491</v>
      </c>
      <c r="O12" s="68">
        <f>'[3]98獎補助-總額'!$F14</f>
        <v>50737899</v>
      </c>
      <c r="P12" s="94">
        <v>51057452</v>
      </c>
      <c r="Q12" s="94">
        <v>48930287</v>
      </c>
    </row>
    <row r="13" spans="1:17" ht="18" customHeight="1">
      <c r="A13" s="48" t="s">
        <v>5</v>
      </c>
      <c r="B13" s="4">
        <f>'歷年度私校獎補助-詳細版'!B16</f>
        <v>81391314</v>
      </c>
      <c r="C13" s="4">
        <f>'歷年度私校獎補助-詳細版'!C16</f>
        <v>107004385</v>
      </c>
      <c r="D13" s="4">
        <f>'歷年度私校獎補助-詳細版'!D16</f>
        <v>132197994</v>
      </c>
      <c r="E13" s="4">
        <f>'歷年度私校獎補助-詳細版'!E16</f>
        <v>132333194</v>
      </c>
      <c r="F13" s="4">
        <f>'歷年度私校獎補助-詳細版'!F16</f>
        <v>134021387</v>
      </c>
      <c r="G13" s="4">
        <f>'歷年度私校獎補助-詳細版'!G16</f>
        <v>133913037</v>
      </c>
      <c r="H13" s="4">
        <f>'歷年度私校獎補助-詳細版'!H16</f>
        <v>140552910</v>
      </c>
      <c r="I13" s="4">
        <f>'歷年度私校獎補助-詳細版'!I16</f>
        <v>110557889</v>
      </c>
      <c r="J13" s="4">
        <f>'歷年度私校獎補助-詳細版'!J16</f>
        <v>97974128</v>
      </c>
      <c r="K13" s="4">
        <f>'歷年度私校獎補助-詳細版'!K16</f>
        <v>88428041</v>
      </c>
      <c r="L13" s="4">
        <f>'私校94-95獎補助款'!C10</f>
        <v>85596564</v>
      </c>
      <c r="M13" s="4">
        <v>85090110.577621162</v>
      </c>
      <c r="N13" s="78">
        <f>'[2]97獎補助總額'!E13</f>
        <v>88059043</v>
      </c>
      <c r="O13" s="68">
        <f>'[3]98獎補助-總額'!$F15</f>
        <v>67316663</v>
      </c>
      <c r="P13" s="94">
        <v>67480129</v>
      </c>
      <c r="Q13" s="94">
        <v>67046465</v>
      </c>
    </row>
    <row r="14" spans="1:17" ht="18" customHeight="1">
      <c r="A14" s="48" t="s">
        <v>6</v>
      </c>
      <c r="B14" s="4">
        <f>'歷年度私校獎補助-詳細版'!B28</f>
        <v>53748351</v>
      </c>
      <c r="C14" s="4">
        <f>'歷年度私校獎補助-詳細版'!C28</f>
        <v>79237547</v>
      </c>
      <c r="D14" s="31">
        <f>'歷年度私校獎補助-詳細版'!D28</f>
        <v>0</v>
      </c>
      <c r="E14" s="4">
        <f>'歷年度私校獎補助-詳細版'!E28</f>
        <v>85013851</v>
      </c>
      <c r="F14" s="4">
        <f>'歷年度私校獎補助-詳細版'!F28</f>
        <v>81925778</v>
      </c>
      <c r="G14" s="4">
        <f>'歷年度私校獎補助-詳細版'!G28</f>
        <v>42437223</v>
      </c>
      <c r="H14" s="4">
        <f>'歷年度私校獎補助-詳細版'!H28</f>
        <v>86545251</v>
      </c>
      <c r="I14" s="4">
        <f>'歷年度私校獎補助-詳細版'!I28</f>
        <v>70095966</v>
      </c>
      <c r="J14" s="4">
        <f>'歷年度私校獎補助-詳細版'!J28</f>
        <v>63258795</v>
      </c>
      <c r="K14" s="4">
        <f>'歷年度私校獎補助-詳細版'!K28</f>
        <v>64643889</v>
      </c>
      <c r="L14" s="4">
        <f>'私校94-95獎補助款'!C15</f>
        <v>72417936</v>
      </c>
      <c r="M14" s="4">
        <v>65630892.900828652</v>
      </c>
      <c r="N14" s="78">
        <f>'[2]97獎補助總額'!E14</f>
        <v>70242741</v>
      </c>
      <c r="O14" s="68">
        <f>'[3]98獎補助-總額'!$F16</f>
        <v>62671656</v>
      </c>
      <c r="P14" s="94">
        <v>61034168</v>
      </c>
      <c r="Q14" s="94">
        <v>49597519</v>
      </c>
    </row>
    <row r="15" spans="1:17" ht="18" customHeight="1">
      <c r="A15" s="48" t="s">
        <v>7</v>
      </c>
      <c r="B15" s="42" t="s">
        <v>74</v>
      </c>
      <c r="C15" s="42" t="s">
        <v>74</v>
      </c>
      <c r="D15" s="4">
        <f>'歷年度私校獎補助-詳細版'!D30</f>
        <v>119100236</v>
      </c>
      <c r="E15" s="4">
        <f>'歷年度私校獎補助-詳細版'!E30</f>
        <v>134198851</v>
      </c>
      <c r="F15" s="4">
        <f>'歷年度私校獎補助-詳細版'!F30</f>
        <v>122923824</v>
      </c>
      <c r="G15" s="4">
        <f>'歷年度私校獎補助-詳細版'!G30</f>
        <v>132952799</v>
      </c>
      <c r="H15" s="4">
        <f>'歷年度私校獎補助-詳細版'!H30</f>
        <v>89077422</v>
      </c>
      <c r="I15" s="4">
        <f>'歷年度私校獎補助-詳細版'!I30</f>
        <v>69389297</v>
      </c>
      <c r="J15" s="4">
        <f>'歷年度私校獎補助-詳細版'!J30</f>
        <v>60608157</v>
      </c>
      <c r="K15" s="4">
        <f>'歷年度私校獎補助-詳細版'!K30</f>
        <v>76701071</v>
      </c>
      <c r="L15" s="4">
        <f>'私校94-95獎補助款'!C16</f>
        <v>76311466</v>
      </c>
      <c r="M15" s="4">
        <v>74330668.238543719</v>
      </c>
      <c r="N15" s="78">
        <f>'[2]97獎補助總額'!E15</f>
        <v>61088559</v>
      </c>
      <c r="O15" s="68">
        <f>'[3]98獎補助-總額'!$F17</f>
        <v>65948085</v>
      </c>
      <c r="P15" s="94">
        <v>67769070</v>
      </c>
      <c r="Q15" s="94">
        <v>60878891</v>
      </c>
    </row>
    <row r="16" spans="1:17" s="3" customFormat="1" ht="18" customHeight="1">
      <c r="A16" s="63" t="s">
        <v>8</v>
      </c>
      <c r="B16" s="64">
        <f t="shared" ref="B16:G16" si="0">SUM(B3:B15)</f>
        <v>1230870077</v>
      </c>
      <c r="C16" s="64">
        <f t="shared" si="0"/>
        <v>1499688305</v>
      </c>
      <c r="D16" s="64">
        <f t="shared" si="0"/>
        <v>1980748779</v>
      </c>
      <c r="E16" s="64">
        <f t="shared" si="0"/>
        <v>2171713325</v>
      </c>
      <c r="F16" s="64">
        <f t="shared" si="0"/>
        <v>2029217410</v>
      </c>
      <c r="G16" s="64">
        <f t="shared" si="0"/>
        <v>2042212113</v>
      </c>
      <c r="H16" s="64">
        <f>SUM(H3:H15)</f>
        <v>1920496710</v>
      </c>
      <c r="I16" s="64">
        <f t="shared" ref="I16:P16" si="1">SUM(I3:I15)</f>
        <v>1491488491</v>
      </c>
      <c r="J16" s="64">
        <f t="shared" si="1"/>
        <v>1309902553</v>
      </c>
      <c r="K16" s="64">
        <f t="shared" si="1"/>
        <v>1335960102</v>
      </c>
      <c r="L16" s="64">
        <f t="shared" si="1"/>
        <v>1308723726</v>
      </c>
      <c r="M16" s="64">
        <f t="shared" si="1"/>
        <v>1311431410.0649998</v>
      </c>
      <c r="N16" s="64">
        <f t="shared" si="1"/>
        <v>1149903282</v>
      </c>
      <c r="O16" s="64">
        <f t="shared" si="1"/>
        <v>1164757694</v>
      </c>
      <c r="P16" s="64">
        <f t="shared" si="1"/>
        <v>1170817200</v>
      </c>
      <c r="Q16" s="64">
        <f>SUM(Q3:Q15)</f>
        <v>1113487596</v>
      </c>
    </row>
    <row r="17" spans="1:17" ht="18" customHeight="1">
      <c r="A17" s="48" t="s">
        <v>16</v>
      </c>
      <c r="B17" s="4">
        <f>'歷年度私校獎補助-詳細版'!B7</f>
        <v>139265515</v>
      </c>
      <c r="C17" s="4">
        <f>'歷年度私校獎補助-詳細版'!C7</f>
        <v>158477914</v>
      </c>
      <c r="D17" s="4">
        <f>'歷年度私校獎補助-詳細版'!D7</f>
        <v>193905192</v>
      </c>
      <c r="E17" s="4">
        <f>'歷年度私校獎補助-詳細版'!E7</f>
        <v>223554307</v>
      </c>
      <c r="F17" s="4">
        <f>'歷年度私校獎補助-詳細版'!F7</f>
        <v>217499195</v>
      </c>
      <c r="G17" s="4">
        <f>'歷年度私校獎補助-詳細版'!G7</f>
        <v>223484839</v>
      </c>
      <c r="H17" s="4">
        <f>'歷年度私校獎補助-詳細版'!H7</f>
        <v>176710794</v>
      </c>
      <c r="I17" s="4">
        <f>'歷年度私校獎補助-詳細版'!I7</f>
        <v>133888960</v>
      </c>
      <c r="J17" s="4">
        <f>'歷年度私校獎補助-詳細版'!J7</f>
        <v>115762663</v>
      </c>
      <c r="K17" s="4">
        <f>'歷年度私校獎補助-詳細版'!K7</f>
        <v>129442010</v>
      </c>
      <c r="L17" s="4">
        <f>'私校94-95獎補助款'!C17</f>
        <v>125895866</v>
      </c>
      <c r="M17" s="4">
        <v>127569051.36025208</v>
      </c>
      <c r="N17" s="78">
        <f>'[2]97獎補助總額'!E18</f>
        <v>120203240</v>
      </c>
      <c r="O17" s="68">
        <f>'[3]98獎補助-總額'!$F20</f>
        <v>123303108</v>
      </c>
      <c r="P17" s="94">
        <v>125059012</v>
      </c>
      <c r="Q17" s="94">
        <v>128065192</v>
      </c>
    </row>
    <row r="18" spans="1:17" ht="18" customHeight="1">
      <c r="A18" s="48" t="s">
        <v>17</v>
      </c>
      <c r="B18" s="4">
        <f>'歷年度私校獎補助-詳細版'!B10</f>
        <v>160654156</v>
      </c>
      <c r="C18" s="4">
        <f>'歷年度私校獎補助-詳細版'!C10</f>
        <v>181147703</v>
      </c>
      <c r="D18" s="4">
        <f>'歷年度私校獎補助-詳細版'!D10</f>
        <v>223463703</v>
      </c>
      <c r="E18" s="4">
        <f>'歷年度私校獎補助-詳細版'!E10</f>
        <v>229537339</v>
      </c>
      <c r="F18" s="4">
        <f>'歷年度私校獎補助-詳細版'!F10</f>
        <v>219349548</v>
      </c>
      <c r="G18" s="4">
        <f>'歷年度私校獎補助-詳細版'!G10</f>
        <v>223963990</v>
      </c>
      <c r="H18" s="4">
        <f>'歷年度私校獎補助-詳細版'!H10</f>
        <v>197052420</v>
      </c>
      <c r="I18" s="4">
        <f>'歷年度私校獎補助-詳細版'!I10</f>
        <v>144927357</v>
      </c>
      <c r="J18" s="4">
        <f>'歷年度私校獎補助-詳細版'!J10</f>
        <v>122741448</v>
      </c>
      <c r="K18" s="4">
        <f>'歷年度私校獎補助-詳細版'!K10</f>
        <v>147702526</v>
      </c>
      <c r="L18" s="4">
        <f>'私校94-95獎補助款'!C18</f>
        <v>141636576</v>
      </c>
      <c r="M18" s="4">
        <v>137965063.31705219</v>
      </c>
      <c r="N18" s="78">
        <f>'[2]97獎補助總額'!E19</f>
        <v>126024761</v>
      </c>
      <c r="O18" s="68">
        <f>'[3]98獎補助-總額'!$F21</f>
        <v>139170379</v>
      </c>
      <c r="P18" s="94">
        <v>143851068</v>
      </c>
      <c r="Q18" s="94">
        <v>131565106</v>
      </c>
    </row>
    <row r="19" spans="1:17" ht="18" customHeight="1">
      <c r="A19" s="48" t="s">
        <v>18</v>
      </c>
      <c r="B19" s="4">
        <f>'歷年度私校獎補助-詳細版'!B12</f>
        <v>86952391</v>
      </c>
      <c r="C19" s="4">
        <f>'歷年度私校獎補助-詳細版'!C12</f>
        <v>109833416</v>
      </c>
      <c r="D19" s="4">
        <f>'歷年度私校獎補助-詳細版'!D12</f>
        <v>138486033</v>
      </c>
      <c r="E19" s="4">
        <f>'歷年度私校獎補助-詳細版'!E12</f>
        <v>161227178</v>
      </c>
      <c r="F19" s="4">
        <f>'歷年度私校獎補助-詳細版'!F12</f>
        <v>153239227</v>
      </c>
      <c r="G19" s="4">
        <f>'歷年度私校獎補助-詳細版'!G12</f>
        <v>155965359</v>
      </c>
      <c r="H19" s="4">
        <f>'歷年度私校獎補助-詳細版'!H12</f>
        <v>153733181</v>
      </c>
      <c r="I19" s="4">
        <f>'歷年度私校獎補助-詳細版'!I12</f>
        <v>119582886</v>
      </c>
      <c r="J19" s="4">
        <f>'歷年度私校獎補助-詳細版'!J12</f>
        <v>105213490</v>
      </c>
      <c r="K19" s="4">
        <f>'歷年度私校獎補助-詳細版'!K12</f>
        <v>96897325</v>
      </c>
      <c r="L19" s="4">
        <f>'私校94-95獎補助款'!C19</f>
        <v>98303935</v>
      </c>
      <c r="M19" s="4">
        <v>93599285.299849853</v>
      </c>
      <c r="N19" s="78">
        <f>'[2]97獎補助總額'!E20</f>
        <v>73912637</v>
      </c>
      <c r="O19" s="68">
        <f>'[3]98獎補助-總額'!$F22</f>
        <v>78410425</v>
      </c>
      <c r="P19" s="94">
        <v>76112373</v>
      </c>
      <c r="Q19" s="94">
        <v>62653061</v>
      </c>
    </row>
    <row r="20" spans="1:17" ht="18" customHeight="1">
      <c r="A20" s="48" t="s">
        <v>19</v>
      </c>
      <c r="B20" s="4">
        <f>'歷年度私校獎補助-詳細版'!B13</f>
        <v>103019628</v>
      </c>
      <c r="C20" s="4">
        <f>'歷年度私校獎補助-詳細版'!C13</f>
        <v>129741543</v>
      </c>
      <c r="D20" s="4">
        <f>'歷年度私校獎補助-詳細版'!D13</f>
        <v>164223148</v>
      </c>
      <c r="E20" s="4">
        <f>'歷年度私校獎補助-詳細版'!E13</f>
        <v>192026813</v>
      </c>
      <c r="F20" s="4">
        <f>'歷年度私校獎補助-詳細版'!F13</f>
        <v>177550820</v>
      </c>
      <c r="G20" s="4">
        <f>'歷年度私校獎補助-詳細版'!G13</f>
        <v>193423802</v>
      </c>
      <c r="H20" s="4">
        <f>'歷年度私校獎補助-詳細版'!H13</f>
        <v>149807827</v>
      </c>
      <c r="I20" s="4">
        <f>'歷年度私校獎補助-詳細版'!I13</f>
        <v>122148647</v>
      </c>
      <c r="J20" s="4">
        <f>'歷年度私校獎補助-詳細版'!J13</f>
        <v>110680923</v>
      </c>
      <c r="K20" s="4">
        <f>'歷年度私校獎補助-詳細版'!K13</f>
        <v>123225780</v>
      </c>
      <c r="L20" s="4">
        <f>'私校94-95獎補助款'!C20</f>
        <v>118992177</v>
      </c>
      <c r="M20" s="4">
        <v>119683389.30863419</v>
      </c>
      <c r="N20" s="78">
        <f>'[2]97獎補助總額'!E21</f>
        <v>128825611</v>
      </c>
      <c r="O20" s="68">
        <f>'[3]98獎補助-總額'!$F23</f>
        <v>124673680</v>
      </c>
      <c r="P20" s="94">
        <v>121048196</v>
      </c>
      <c r="Q20" s="94">
        <v>123698554</v>
      </c>
    </row>
    <row r="21" spans="1:17" ht="18" customHeight="1">
      <c r="A21" s="48" t="s">
        <v>20</v>
      </c>
      <c r="B21" s="4">
        <f>'歷年度私校獎補助-詳細版'!B14</f>
        <v>82919597</v>
      </c>
      <c r="C21" s="4">
        <f>'歷年度私校獎補助-詳細版'!C14</f>
        <v>106520050</v>
      </c>
      <c r="D21" s="4">
        <f>'歷年度私校獎補助-詳細版'!D14</f>
        <v>135560686</v>
      </c>
      <c r="E21" s="4">
        <f>'歷年度私校獎補助-詳細版'!E14</f>
        <v>116057812</v>
      </c>
      <c r="F21" s="4">
        <f>'歷年度私校獎補助-詳細版'!F14</f>
        <v>114313189</v>
      </c>
      <c r="G21" s="4">
        <f>'歷年度私校獎補助-詳細版'!G14</f>
        <v>59213772</v>
      </c>
      <c r="H21" s="4">
        <f>'歷年度私校獎補助-詳細版'!H14</f>
        <v>121567985</v>
      </c>
      <c r="I21" s="4">
        <f>'歷年度私校獎補助-詳細版'!I14</f>
        <v>104746633</v>
      </c>
      <c r="J21" s="4">
        <f>'歷年度私校獎補助-詳細版'!J14</f>
        <v>97477563</v>
      </c>
      <c r="K21" s="4">
        <f>'歷年度私校獎補助-詳細版'!K14</f>
        <v>90231553</v>
      </c>
      <c r="L21" s="4">
        <f>'私校94-95獎補助款'!C21</f>
        <v>87933409</v>
      </c>
      <c r="M21" s="4">
        <v>82709792.637989521</v>
      </c>
      <c r="N21" s="78">
        <f>'[2]97獎補助總額'!E22</f>
        <v>73239720</v>
      </c>
      <c r="O21" s="68">
        <f>'[3]98獎補助-總額'!$F24</f>
        <v>77540411</v>
      </c>
      <c r="P21" s="94">
        <v>75935233</v>
      </c>
      <c r="Q21" s="94">
        <v>63905528</v>
      </c>
    </row>
    <row r="22" spans="1:17" ht="18" customHeight="1">
      <c r="A22" s="48" t="s">
        <v>21</v>
      </c>
      <c r="B22" s="4">
        <f>'歷年度私校獎補助-詳細版'!B15</f>
        <v>87115404</v>
      </c>
      <c r="C22" s="4">
        <f>'歷年度私校獎補助-詳細版'!C15</f>
        <v>115752529</v>
      </c>
      <c r="D22" s="4">
        <f>'歷年度私校獎補助-詳細版'!D15</f>
        <v>150095151</v>
      </c>
      <c r="E22" s="4">
        <f>'歷年度私校獎補助-詳細版'!E15</f>
        <v>167333567</v>
      </c>
      <c r="F22" s="4">
        <f>'歷年度私校獎補助-詳細版'!F15</f>
        <v>147296596</v>
      </c>
      <c r="G22" s="4">
        <f>'歷年度私校獎補助-詳細版'!G15</f>
        <v>169074468</v>
      </c>
      <c r="H22" s="4">
        <f>'歷年度私校獎補助-詳細版'!H15</f>
        <v>152529420</v>
      </c>
      <c r="I22" s="4">
        <f>'歷年度私校獎補助-詳細版'!I15</f>
        <v>118748752</v>
      </c>
      <c r="J22" s="4">
        <f>'歷年度私校獎補助-詳細版'!J15</f>
        <v>104537984</v>
      </c>
      <c r="K22" s="4">
        <f>'歷年度私校獎補助-詳細版'!K15</f>
        <v>99363555</v>
      </c>
      <c r="L22" s="4">
        <f>'私校94-95獎補助款'!C22</f>
        <v>103015038</v>
      </c>
      <c r="M22" s="4">
        <v>97118140.41833204</v>
      </c>
      <c r="N22" s="78">
        <f>'[2]97獎補助總額'!E23</f>
        <v>69805042</v>
      </c>
      <c r="O22" s="68">
        <f>'[3]98獎補助-總額'!$F25</f>
        <v>68361595</v>
      </c>
      <c r="P22" s="94">
        <v>72564006</v>
      </c>
      <c r="Q22" s="94">
        <v>74999580</v>
      </c>
    </row>
    <row r="23" spans="1:17" ht="18" customHeight="1">
      <c r="A23" s="48" t="s">
        <v>22</v>
      </c>
      <c r="B23" s="4">
        <f>'歷年度私校獎補助-詳細版'!B17</f>
        <v>97722270</v>
      </c>
      <c r="C23" s="4">
        <f>'歷年度私校獎補助-詳細版'!C17</f>
        <v>124007874</v>
      </c>
      <c r="D23" s="4">
        <f>'歷年度私校獎補助-詳細版'!D17</f>
        <v>155049056</v>
      </c>
      <c r="E23" s="4">
        <f>'歷年度私校獎補助-詳細版'!E17</f>
        <v>170692237</v>
      </c>
      <c r="F23" s="4">
        <f>'歷年度私校獎補助-詳細版'!F17</f>
        <v>167594205</v>
      </c>
      <c r="G23" s="4">
        <f>'歷年度私校獎補助-詳細版'!G17</f>
        <v>166333566</v>
      </c>
      <c r="H23" s="4">
        <f>'歷年度私校獎補助-詳細版'!H17</f>
        <v>159511605</v>
      </c>
      <c r="I23" s="4">
        <f>'歷年度私校獎補助-詳細版'!I17</f>
        <v>123339133</v>
      </c>
      <c r="J23" s="4">
        <f>'歷年度私校獎補助-詳細版'!J17</f>
        <v>108096470</v>
      </c>
      <c r="K23" s="4">
        <f>'歷年度私校獎補助-詳細版'!K17</f>
        <v>111060204</v>
      </c>
      <c r="L23" s="4">
        <f>'私校94-95獎補助款'!C23</f>
        <v>115074890</v>
      </c>
      <c r="M23" s="4">
        <v>113822165.5228902</v>
      </c>
      <c r="N23" s="78">
        <f>'[2]97獎補助總額'!E24</f>
        <v>105519742</v>
      </c>
      <c r="O23" s="68">
        <f>'[3]98獎補助-總額'!$F26</f>
        <v>102109690</v>
      </c>
      <c r="P23" s="94">
        <v>102650830</v>
      </c>
      <c r="Q23" s="94">
        <v>99402336</v>
      </c>
    </row>
    <row r="24" spans="1:17" s="3" customFormat="1" ht="18" customHeight="1">
      <c r="A24" s="63" t="s">
        <v>8</v>
      </c>
      <c r="B24" s="64">
        <f t="shared" ref="B24:G24" si="2">SUM(B17:B23)</f>
        <v>757648961</v>
      </c>
      <c r="C24" s="64">
        <f t="shared" si="2"/>
        <v>925481029</v>
      </c>
      <c r="D24" s="64">
        <f t="shared" si="2"/>
        <v>1160782969</v>
      </c>
      <c r="E24" s="64">
        <f t="shared" si="2"/>
        <v>1260429253</v>
      </c>
      <c r="F24" s="64">
        <f t="shared" si="2"/>
        <v>1196842780</v>
      </c>
      <c r="G24" s="64">
        <f t="shared" si="2"/>
        <v>1191459796</v>
      </c>
      <c r="H24" s="64">
        <f>SUM(H17:H23)</f>
        <v>1110913232</v>
      </c>
      <c r="I24" s="64">
        <f t="shared" ref="I24:P24" si="3">SUM(I17:I23)</f>
        <v>867382368</v>
      </c>
      <c r="J24" s="64">
        <f t="shared" si="3"/>
        <v>764510541</v>
      </c>
      <c r="K24" s="64">
        <f t="shared" si="3"/>
        <v>797922953</v>
      </c>
      <c r="L24" s="64">
        <f t="shared" si="3"/>
        <v>790851891</v>
      </c>
      <c r="M24" s="64">
        <f t="shared" si="3"/>
        <v>772466887.86500013</v>
      </c>
      <c r="N24" s="64">
        <f t="shared" si="3"/>
        <v>697530753</v>
      </c>
      <c r="O24" s="64">
        <f t="shared" si="3"/>
        <v>713569288</v>
      </c>
      <c r="P24" s="64">
        <f t="shared" si="3"/>
        <v>717220718</v>
      </c>
      <c r="Q24" s="64">
        <f>SUM(Q17:Q23)</f>
        <v>684289357</v>
      </c>
    </row>
    <row r="25" spans="1:17" ht="18" customHeight="1">
      <c r="A25" s="48" t="s">
        <v>23</v>
      </c>
      <c r="B25" s="4">
        <f>'歷年度私校獎補助-詳細版'!B18</f>
        <v>150365530</v>
      </c>
      <c r="C25" s="4">
        <f>'歷年度私校獎補助-詳細版'!C18</f>
        <v>168840545</v>
      </c>
      <c r="D25" s="4">
        <f>'歷年度私校獎補助-詳細版'!D18</f>
        <v>186578128</v>
      </c>
      <c r="E25" s="4">
        <f>'歷年度私校獎補助-詳細版'!E18</f>
        <v>226488670</v>
      </c>
      <c r="F25" s="4">
        <f>'歷年度私校獎補助-詳細版'!F18</f>
        <v>218216797</v>
      </c>
      <c r="G25" s="4">
        <f>'歷年度私校獎補助-詳細版'!G18</f>
        <v>215146987</v>
      </c>
      <c r="H25" s="4">
        <f>'歷年度私校獎補助-詳細版'!H18</f>
        <v>180837549</v>
      </c>
      <c r="I25" s="4">
        <f>'歷年度私校獎補助-詳細版'!I18</f>
        <v>138842397</v>
      </c>
      <c r="J25" s="4">
        <f>'歷年度私校獎補助-詳細版'!J18</f>
        <v>121116814</v>
      </c>
      <c r="K25" s="4">
        <f>'歷年度私校獎補助-詳細版'!K18</f>
        <v>125127592</v>
      </c>
      <c r="L25" s="4">
        <f>'私校94-95獎補助款'!C24</f>
        <v>131404976</v>
      </c>
      <c r="M25" s="4">
        <v>136516047.59621412</v>
      </c>
      <c r="N25" s="78">
        <f>'[2]97獎補助總額'!E27</f>
        <v>106414300</v>
      </c>
      <c r="O25" s="68">
        <f>'[3]98獎補助-總額'!$F29</f>
        <v>118872329</v>
      </c>
      <c r="P25" s="94">
        <v>117850677</v>
      </c>
      <c r="Q25" s="94">
        <v>109078837</v>
      </c>
    </row>
    <row r="26" spans="1:17" ht="18" customHeight="1">
      <c r="A26" s="48" t="s">
        <v>9</v>
      </c>
      <c r="B26" s="4">
        <f>'歷年度私校獎補助-詳細版'!B19</f>
        <v>79235597</v>
      </c>
      <c r="C26" s="4">
        <f>'歷年度私校獎補助-詳細版'!C19</f>
        <v>94408292</v>
      </c>
      <c r="D26" s="4">
        <f>'歷年度私校獎補助-詳細版'!D19</f>
        <v>107627801</v>
      </c>
      <c r="E26" s="4">
        <f>'歷年度私校獎補助-詳細版'!E19</f>
        <v>134317373</v>
      </c>
      <c r="F26" s="4">
        <f>'歷年度私校獎補助-詳細版'!F19</f>
        <v>125149139</v>
      </c>
      <c r="G26" s="4">
        <f>'歷年度私校獎補助-詳細版'!G19</f>
        <v>122810355</v>
      </c>
      <c r="H26" s="4">
        <f>'歷年度私校獎補助-詳細版'!H19</f>
        <v>154472429</v>
      </c>
      <c r="I26" s="4">
        <f>'歷年度私校獎補助-詳細版'!I19</f>
        <v>124383597</v>
      </c>
      <c r="J26" s="4">
        <f>'歷年度私校獎補助-詳細版'!J19</f>
        <v>111851290</v>
      </c>
      <c r="K26" s="4">
        <f>'歷年度私校獎補助-詳細版'!K19</f>
        <v>132011126</v>
      </c>
      <c r="L26" s="4">
        <f>'私校94-95獎補助款'!C25</f>
        <v>129477547</v>
      </c>
      <c r="M26" s="4">
        <v>131613205</v>
      </c>
      <c r="N26" s="78">
        <f>'[2]97獎補助總額'!E28</f>
        <v>96299786</v>
      </c>
      <c r="O26" s="68">
        <f>'[3]98獎補助-總額'!$F30</f>
        <v>106025367</v>
      </c>
      <c r="P26" s="94">
        <v>108173483</v>
      </c>
      <c r="Q26" s="94">
        <v>117210347</v>
      </c>
    </row>
    <row r="27" spans="1:17" ht="18" customHeight="1">
      <c r="A27" s="48" t="s">
        <v>24</v>
      </c>
      <c r="B27" s="4">
        <f>'歷年度私校獎補助-詳細版'!B20</f>
        <v>108372610</v>
      </c>
      <c r="C27" s="4">
        <f>'歷年度私校獎補助-詳細版'!C20</f>
        <v>130360581</v>
      </c>
      <c r="D27" s="4">
        <f>'歷年度私校獎補助-詳細版'!D20</f>
        <v>147032401</v>
      </c>
      <c r="E27" s="4">
        <f>'歷年度私校獎補助-詳細版'!E20</f>
        <v>155390527</v>
      </c>
      <c r="F27" s="4">
        <f>'歷年度私校獎補助-詳細版'!F20</f>
        <v>150015878</v>
      </c>
      <c r="G27" s="4">
        <f>'歷年度私校獎補助-詳細版'!G20</f>
        <v>148553581</v>
      </c>
      <c r="H27" s="4">
        <f>'歷年度私校獎補助-詳細版'!H20</f>
        <v>146966116</v>
      </c>
      <c r="I27" s="4">
        <f>'歷年度私校獎補助-詳細版'!I20</f>
        <v>119522069</v>
      </c>
      <c r="J27" s="4">
        <f>'歷年度私校獎補助-詳細版'!J20</f>
        <v>108132246</v>
      </c>
      <c r="K27" s="4">
        <f>'歷年度私校獎補助-詳細版'!K20</f>
        <v>128356777</v>
      </c>
      <c r="L27" s="4">
        <f>'私校94-95獎補助款'!C26</f>
        <v>138326197</v>
      </c>
      <c r="M27" s="4">
        <v>134115136.83917324</v>
      </c>
      <c r="N27" s="78">
        <f>'[2]97獎補助總額'!E29</f>
        <v>115819770</v>
      </c>
      <c r="O27" s="68">
        <f>'[3]98獎補助-總額'!$F31</f>
        <v>128519087</v>
      </c>
      <c r="P27" s="94">
        <v>123251609</v>
      </c>
      <c r="Q27" s="94">
        <v>117010526</v>
      </c>
    </row>
    <row r="28" spans="1:17" ht="18" customHeight="1">
      <c r="A28" s="48" t="s">
        <v>117</v>
      </c>
      <c r="B28" s="4">
        <f>'歷年度私校獎補助-詳細版'!B21</f>
        <v>77806909</v>
      </c>
      <c r="C28" s="4">
        <f>'歷年度私校獎補助-詳細版'!C21</f>
        <v>101482932</v>
      </c>
      <c r="D28" s="4">
        <f>'歷年度私校獎補助-詳細版'!D21</f>
        <v>120865186</v>
      </c>
      <c r="E28" s="4">
        <f>'歷年度私校獎補助-詳細版'!E21</f>
        <v>124376630</v>
      </c>
      <c r="F28" s="4">
        <f>'歷年度私校獎補助-詳細版'!F21</f>
        <v>116662225</v>
      </c>
      <c r="G28" s="4">
        <f>'歷年度私校獎補助-詳細版'!G21</f>
        <v>112664838</v>
      </c>
      <c r="H28" s="4">
        <f>'歷年度私校獎補助-詳細版'!H21</f>
        <v>134061260</v>
      </c>
      <c r="I28" s="4">
        <f>'歷年度私校獎補助-詳細版'!I21</f>
        <v>110654976</v>
      </c>
      <c r="J28" s="4">
        <f>'歷年度私校獎補助-詳細版'!J21</f>
        <v>100999634</v>
      </c>
      <c r="K28" s="4">
        <f>'歷年度私校獎補助-詳細版'!K21</f>
        <v>88564803</v>
      </c>
      <c r="L28" s="4">
        <f>'私校94-95獎補助款'!C27</f>
        <v>89481322</v>
      </c>
      <c r="M28" s="4">
        <v>87077087.427339971</v>
      </c>
      <c r="N28" s="78">
        <f>'[2]97獎補助總額'!E30</f>
        <v>72132757</v>
      </c>
      <c r="O28" s="68">
        <f>'[3]98獎補助-總額'!$F32</f>
        <v>73664728</v>
      </c>
      <c r="P28" s="94">
        <v>72699222</v>
      </c>
      <c r="Q28" s="94">
        <v>60362633</v>
      </c>
    </row>
    <row r="29" spans="1:17" ht="18" customHeight="1">
      <c r="A29" s="48" t="s">
        <v>42</v>
      </c>
      <c r="B29" s="4">
        <f>'歷年度私校獎補助-詳細版'!B22</f>
        <v>124822417</v>
      </c>
      <c r="C29" s="4">
        <f>'歷年度私校獎補助-詳細版'!C22</f>
        <v>149985244</v>
      </c>
      <c r="D29" s="4">
        <f>'歷年度私校獎補助-詳細版'!D22</f>
        <v>180689699</v>
      </c>
      <c r="E29" s="4">
        <f>'歷年度私校獎補助-詳細版'!E22</f>
        <v>220691364</v>
      </c>
      <c r="F29" s="4">
        <f>'歷年度私校獎補助-詳細版'!F22</f>
        <v>214352702</v>
      </c>
      <c r="G29" s="4">
        <f>'歷年度私校獎補助-詳細版'!G22</f>
        <v>219915788</v>
      </c>
      <c r="H29" s="4">
        <f>'歷年度私校獎補助-詳細版'!H22</f>
        <v>199028635</v>
      </c>
      <c r="I29" s="4">
        <f>'歷年度私校獎補助-詳細版'!I22</f>
        <v>148409295</v>
      </c>
      <c r="J29" s="4">
        <f>'歷年度私校獎補助-詳細版'!J22</f>
        <v>126915925</v>
      </c>
      <c r="K29" s="4">
        <f>'歷年度私校獎補助-詳細版'!K22</f>
        <v>153655582</v>
      </c>
      <c r="L29" s="4">
        <f>'私校94-95獎補助款'!C28</f>
        <v>151419571</v>
      </c>
      <c r="M29" s="4">
        <v>152492082.01101565</v>
      </c>
      <c r="N29" s="78">
        <f>'[2]97獎補助總額'!E31</f>
        <v>104913263</v>
      </c>
      <c r="O29" s="68">
        <f>'[3]98獎補助-總額'!$F33</f>
        <v>114701825</v>
      </c>
      <c r="P29" s="94">
        <v>121005637</v>
      </c>
      <c r="Q29" s="94">
        <v>127656081</v>
      </c>
    </row>
    <row r="30" spans="1:17" ht="18" customHeight="1">
      <c r="A30" s="48" t="s">
        <v>41</v>
      </c>
      <c r="B30" s="4">
        <f>'歷年度私校獎補助-詳細版'!B23</f>
        <v>87488512</v>
      </c>
      <c r="C30" s="4">
        <f>'歷年度私校獎補助-詳細版'!C23</f>
        <v>118253072</v>
      </c>
      <c r="D30" s="4">
        <f>'歷年度私校獎補助-詳細版'!D23</f>
        <v>140186526</v>
      </c>
      <c r="E30" s="4">
        <f>'歷年度私校獎補助-詳細版'!E23</f>
        <v>145629143</v>
      </c>
      <c r="F30" s="4">
        <f>'歷年度私校獎補助-詳細版'!F23</f>
        <v>145134778</v>
      </c>
      <c r="G30" s="4">
        <f>'歷年度私校獎補助-詳細版'!G23</f>
        <v>145653541</v>
      </c>
      <c r="H30" s="4">
        <f>'歷年度私校獎補助-詳細版'!H23</f>
        <v>151677361</v>
      </c>
      <c r="I30" s="4">
        <f>'歷年度私校獎補助-詳細版'!I23</f>
        <v>116743401</v>
      </c>
      <c r="J30" s="4">
        <f>'歷年度私校獎補助-詳細版'!J23</f>
        <v>102006648</v>
      </c>
      <c r="K30" s="4">
        <f>'歷年度私校獎補助-詳細版'!K23</f>
        <v>109777609</v>
      </c>
      <c r="L30" s="4">
        <f>'私校94-95獎補助款'!C29</f>
        <v>109207796</v>
      </c>
      <c r="M30" s="4">
        <v>114595821.07707614</v>
      </c>
      <c r="N30" s="78">
        <f>'[2]97獎補助總額'!E32</f>
        <v>98779388</v>
      </c>
      <c r="O30" s="68">
        <f>'[3]98獎補助-總額'!$F34</f>
        <v>78721947</v>
      </c>
      <c r="P30" s="94">
        <v>77550066</v>
      </c>
      <c r="Q30" s="94">
        <v>82236216</v>
      </c>
    </row>
    <row r="31" spans="1:17" ht="18" customHeight="1">
      <c r="A31" s="48" t="s">
        <v>238</v>
      </c>
      <c r="B31" s="42" t="s">
        <v>74</v>
      </c>
      <c r="C31" s="42" t="s">
        <v>74</v>
      </c>
      <c r="D31" s="42" t="s">
        <v>74</v>
      </c>
      <c r="E31" s="42" t="s">
        <v>74</v>
      </c>
      <c r="F31" s="42" t="s">
        <v>74</v>
      </c>
      <c r="G31" s="42" t="s">
        <v>74</v>
      </c>
      <c r="H31" s="42" t="s">
        <v>74</v>
      </c>
      <c r="I31" s="42" t="s">
        <v>74</v>
      </c>
      <c r="J31" s="42" t="s">
        <v>74</v>
      </c>
      <c r="K31" s="42" t="s">
        <v>74</v>
      </c>
      <c r="L31" s="42" t="s">
        <v>74</v>
      </c>
      <c r="M31" s="42" t="s">
        <v>74</v>
      </c>
      <c r="N31" s="42" t="s">
        <v>74</v>
      </c>
      <c r="O31" s="42" t="s">
        <v>74</v>
      </c>
      <c r="P31" s="42" t="s">
        <v>74</v>
      </c>
      <c r="Q31" s="94">
        <v>10083575</v>
      </c>
    </row>
    <row r="32" spans="1:17" s="3" customFormat="1" ht="18" customHeight="1">
      <c r="A32" s="63" t="s">
        <v>8</v>
      </c>
      <c r="B32" s="64">
        <f t="shared" ref="B32:P32" si="4">SUM(B25:B30)</f>
        <v>628091575</v>
      </c>
      <c r="C32" s="64">
        <f t="shared" si="4"/>
        <v>763330666</v>
      </c>
      <c r="D32" s="64">
        <f t="shared" si="4"/>
        <v>882979741</v>
      </c>
      <c r="E32" s="64">
        <f t="shared" si="4"/>
        <v>1006893707</v>
      </c>
      <c r="F32" s="64">
        <f t="shared" si="4"/>
        <v>969531519</v>
      </c>
      <c r="G32" s="64">
        <f t="shared" si="4"/>
        <v>964745090</v>
      </c>
      <c r="H32" s="64">
        <f t="shared" si="4"/>
        <v>967043350</v>
      </c>
      <c r="I32" s="64">
        <f t="shared" si="4"/>
        <v>758555735</v>
      </c>
      <c r="J32" s="64">
        <f t="shared" si="4"/>
        <v>671022557</v>
      </c>
      <c r="K32" s="64">
        <f t="shared" si="4"/>
        <v>737493489</v>
      </c>
      <c r="L32" s="64">
        <f t="shared" si="4"/>
        <v>749317409</v>
      </c>
      <c r="M32" s="64">
        <f t="shared" si="4"/>
        <v>756409379.95081925</v>
      </c>
      <c r="N32" s="64">
        <f t="shared" si="4"/>
        <v>594359264</v>
      </c>
      <c r="O32" s="64">
        <f t="shared" si="4"/>
        <v>620505283</v>
      </c>
      <c r="P32" s="64">
        <f t="shared" si="4"/>
        <v>620530694</v>
      </c>
      <c r="Q32" s="64">
        <f>SUM(Q25:Q31)</f>
        <v>623638215</v>
      </c>
    </row>
    <row r="33" spans="1:17" ht="18" customHeight="1">
      <c r="A33" s="48" t="s">
        <v>35</v>
      </c>
      <c r="B33" s="42" t="s">
        <v>74</v>
      </c>
      <c r="C33" s="42" t="s">
        <v>74</v>
      </c>
      <c r="D33" s="42" t="s">
        <v>74</v>
      </c>
      <c r="E33" s="4">
        <f>'歷年度私校獎補助-詳細版'!E29</f>
        <v>70233715</v>
      </c>
      <c r="F33" s="4">
        <f>'歷年度私校獎補助-詳細版'!F29</f>
        <v>67244427</v>
      </c>
      <c r="G33" s="4">
        <f>'歷年度私校獎補助-詳細版'!G29</f>
        <v>71681714</v>
      </c>
      <c r="H33" s="4">
        <f>'歷年度私校獎補助-詳細版'!H29</f>
        <v>78130281</v>
      </c>
      <c r="I33" s="4">
        <f>'歷年度私校獎補助-詳細版'!I29</f>
        <v>66725703</v>
      </c>
      <c r="J33" s="4">
        <f>'歷年度私校獎補助-詳細版'!J29</f>
        <v>62107489</v>
      </c>
      <c r="K33" s="4">
        <f>'歷年度私校獎補助-詳細版'!K29</f>
        <v>80612274</v>
      </c>
      <c r="L33" s="4">
        <f>'私校94-95獎補助款'!C30</f>
        <v>79741247</v>
      </c>
      <c r="M33" s="4">
        <v>74016283.800131887</v>
      </c>
      <c r="N33" s="78">
        <f>'[2]97獎補助總額'!E35</f>
        <v>70541757</v>
      </c>
      <c r="O33" s="68">
        <f>'[3]98獎補助-總額'!$F37</f>
        <v>52917777</v>
      </c>
      <c r="P33" s="94">
        <v>52647949</v>
      </c>
      <c r="Q33" s="94">
        <v>50438218</v>
      </c>
    </row>
    <row r="34" spans="1:17" ht="18" customHeight="1">
      <c r="A34" s="48" t="s">
        <v>121</v>
      </c>
      <c r="B34" s="42" t="s">
        <v>74</v>
      </c>
      <c r="C34" s="42" t="s">
        <v>74</v>
      </c>
      <c r="D34" s="42" t="s">
        <v>74</v>
      </c>
      <c r="E34" s="42" t="s">
        <v>74</v>
      </c>
      <c r="F34" s="4">
        <f>'歷年度私校獎補助-詳細版'!F31</f>
        <v>30034439</v>
      </c>
      <c r="G34" s="4">
        <f>'歷年度私校獎補助-詳細版'!G31</f>
        <v>31803553</v>
      </c>
      <c r="H34" s="4">
        <f>'歷年度私校獎補助-詳細版'!H31</f>
        <v>67333522</v>
      </c>
      <c r="I34" s="4">
        <f>'歷年度私校獎補助-詳細版'!I31</f>
        <v>58865028</v>
      </c>
      <c r="J34" s="4">
        <f>'歷年度私校獎補助-詳細版'!J31</f>
        <v>55498534</v>
      </c>
      <c r="K34" s="4">
        <f>'歷年度私校獎補助-詳細版'!K31</f>
        <v>53291516</v>
      </c>
      <c r="L34" s="4">
        <f>'私校94-95獎補助款'!C31</f>
        <v>55172145</v>
      </c>
      <c r="M34" s="4">
        <v>55314105.664739281</v>
      </c>
      <c r="N34" s="78">
        <f>'[2]97獎補助總額'!E36</f>
        <v>59049054</v>
      </c>
      <c r="O34" s="68">
        <f>'[3]98獎補助-總額'!$F38</f>
        <v>49146149</v>
      </c>
      <c r="P34" s="94">
        <v>50111188</v>
      </c>
      <c r="Q34" s="94">
        <v>40682769</v>
      </c>
    </row>
    <row r="35" spans="1:17" ht="18" customHeight="1">
      <c r="A35" s="48" t="s">
        <v>192</v>
      </c>
      <c r="B35" s="42" t="s">
        <v>74</v>
      </c>
      <c r="C35" s="42" t="s">
        <v>74</v>
      </c>
      <c r="D35" s="42" t="s">
        <v>74</v>
      </c>
      <c r="E35" s="42" t="s">
        <v>74</v>
      </c>
      <c r="F35" s="4">
        <f>'歷年度私校獎補助-詳細版'!F32</f>
        <v>33427347</v>
      </c>
      <c r="G35" s="4">
        <f>'歷年度私校獎補助-詳細版'!G32</f>
        <v>18299257</v>
      </c>
      <c r="H35" s="4">
        <f>'歷年度私校獎補助-詳細版'!H32</f>
        <v>66466776</v>
      </c>
      <c r="I35" s="4">
        <f>'歷年度私校獎補助-詳細版'!I32</f>
        <v>53761381</v>
      </c>
      <c r="J35" s="4">
        <f>'歷年度私校獎補助-詳細版'!J32</f>
        <v>48477799</v>
      </c>
      <c r="K35" s="4">
        <f>'歷年度私校獎補助-詳細版'!K32</f>
        <v>26840899</v>
      </c>
      <c r="L35" s="4">
        <f>'私校94-95獎補助款'!C33</f>
        <v>40849541</v>
      </c>
      <c r="M35" s="4">
        <v>38612595.346280448</v>
      </c>
      <c r="N35" s="78">
        <f>'[2]97獎補助總額'!E37</f>
        <v>53177813</v>
      </c>
      <c r="O35" s="68">
        <f>'[3]98獎補助-總額'!$F39</f>
        <v>37600736</v>
      </c>
      <c r="P35" s="94">
        <v>38514752</v>
      </c>
      <c r="Q35" s="94">
        <v>34250914</v>
      </c>
    </row>
    <row r="36" spans="1:17" ht="18" customHeight="1">
      <c r="A36" s="48" t="s">
        <v>31</v>
      </c>
      <c r="B36" s="42" t="s">
        <v>74</v>
      </c>
      <c r="C36" s="42" t="s">
        <v>74</v>
      </c>
      <c r="D36" s="42" t="s">
        <v>74</v>
      </c>
      <c r="E36" s="42" t="s">
        <v>74</v>
      </c>
      <c r="F36" s="4">
        <f>'歷年度私校獎補助-詳細版'!F33</f>
        <v>34013322</v>
      </c>
      <c r="G36" s="4">
        <f>'歷年度私校獎補助-詳細版'!G33</f>
        <v>23566822</v>
      </c>
      <c r="H36" s="4">
        <f>'歷年度私校獎補助-詳細版'!H33</f>
        <v>60922614</v>
      </c>
      <c r="I36" s="4">
        <f>'歷年度私校獎補助-詳細版'!I33</f>
        <v>50673839</v>
      </c>
      <c r="J36" s="4">
        <f>'歷年度私校獎補助-詳細版'!J33</f>
        <v>47961360</v>
      </c>
      <c r="K36" s="4">
        <f>'歷年度私校獎補助-詳細版'!K33</f>
        <v>15086634</v>
      </c>
      <c r="L36" s="4">
        <f>'私校94-95獎補助款'!C32</f>
        <v>15044434</v>
      </c>
      <c r="M36" s="4">
        <v>42437887.406017251</v>
      </c>
      <c r="N36" s="78">
        <f>'[2]97獎補助總額'!E38</f>
        <v>48163760</v>
      </c>
      <c r="O36" s="68">
        <f>'[3]98獎補助-總額'!$F40</f>
        <v>38374550</v>
      </c>
      <c r="P36" s="94">
        <v>35710599</v>
      </c>
      <c r="Q36" s="94">
        <v>34436783</v>
      </c>
    </row>
    <row r="37" spans="1:17" ht="18" customHeight="1">
      <c r="A37" s="48" t="s">
        <v>30</v>
      </c>
      <c r="B37" s="42" t="s">
        <v>74</v>
      </c>
      <c r="C37" s="42" t="s">
        <v>74</v>
      </c>
      <c r="D37" s="42" t="s">
        <v>74</v>
      </c>
      <c r="E37" s="42" t="s">
        <v>74</v>
      </c>
      <c r="F37" s="4">
        <f>'歷年度私校獎補助-詳細版'!F34</f>
        <v>31240708</v>
      </c>
      <c r="G37" s="4">
        <f>'歷年度私校獎補助-詳細版'!G34</f>
        <v>33035046</v>
      </c>
      <c r="H37" s="4">
        <f>'歷年度私校獎補助-詳細版'!H34</f>
        <v>63817091</v>
      </c>
      <c r="I37" s="4">
        <f>'歷年度私校獎補助-詳細版'!I34</f>
        <v>47137696</v>
      </c>
      <c r="J37" s="4">
        <f>'歷年度私校獎補助-詳細版'!J34</f>
        <v>40043609</v>
      </c>
      <c r="K37" s="4">
        <f>'歷年度私校獎補助-詳細版'!K34</f>
        <v>39850773</v>
      </c>
      <c r="L37" s="4">
        <f>'私校94-95獎補助款'!C34</f>
        <v>38414531</v>
      </c>
      <c r="M37" s="4">
        <v>30513078.586131804</v>
      </c>
      <c r="N37" s="78">
        <f>'[2]97獎補助總額'!E39</f>
        <v>47832278</v>
      </c>
      <c r="O37" s="68">
        <f>'[3]98獎補助-總額'!$F41</f>
        <v>33560053</v>
      </c>
      <c r="P37" s="94">
        <v>33700812</v>
      </c>
      <c r="Q37" s="94">
        <v>28123270</v>
      </c>
    </row>
    <row r="38" spans="1:17" ht="18" customHeight="1">
      <c r="A38" s="48" t="s">
        <v>123</v>
      </c>
      <c r="B38" s="42" t="s">
        <v>74</v>
      </c>
      <c r="C38" s="42" t="s">
        <v>74</v>
      </c>
      <c r="D38" s="42" t="s">
        <v>74</v>
      </c>
      <c r="E38" s="42" t="s">
        <v>74</v>
      </c>
      <c r="F38" s="4">
        <f>'歷年度私校獎補助-詳細版'!F35</f>
        <v>31421647</v>
      </c>
      <c r="G38" s="4">
        <f>'歷年度私校獎補助-詳細版'!G35</f>
        <v>31975080</v>
      </c>
      <c r="H38" s="4">
        <f>'歷年度私校獎補助-詳細版'!H35</f>
        <v>79466469</v>
      </c>
      <c r="I38" s="4">
        <f>'歷年度私校獎補助-詳細版'!I35</f>
        <v>68589402</v>
      </c>
      <c r="J38" s="4">
        <f>'歷年度私校獎補助-詳細版'!J35</f>
        <v>64218147</v>
      </c>
      <c r="K38" s="4">
        <f>'歷年度私校獎補助-詳細版'!K35</f>
        <v>67808889</v>
      </c>
      <c r="L38" s="4">
        <f>'私校94-95獎補助款'!C35</f>
        <v>73715028</v>
      </c>
      <c r="M38" s="4">
        <v>74339121.708436325</v>
      </c>
      <c r="N38" s="78">
        <f>'[2]97獎補助總額'!E40</f>
        <v>72472552</v>
      </c>
      <c r="O38" s="68">
        <f>'[3]98獎補助-總額'!$F42</f>
        <v>59158720</v>
      </c>
      <c r="P38" s="94">
        <v>59059147</v>
      </c>
      <c r="Q38" s="94">
        <v>57131287</v>
      </c>
    </row>
    <row r="39" spans="1:17" ht="18" customHeight="1">
      <c r="A39" s="48" t="s">
        <v>124</v>
      </c>
      <c r="B39" s="42" t="s">
        <v>74</v>
      </c>
      <c r="C39" s="42" t="s">
        <v>74</v>
      </c>
      <c r="D39" s="42" t="s">
        <v>74</v>
      </c>
      <c r="E39" s="42" t="s">
        <v>74</v>
      </c>
      <c r="F39" s="42" t="s">
        <v>73</v>
      </c>
      <c r="G39" s="4">
        <f>'歷年度私校獎補助-詳細版'!G38</f>
        <v>29005235</v>
      </c>
      <c r="H39" s="4">
        <f>'歷年度私校獎補助-詳細版'!H38</f>
        <v>26502914</v>
      </c>
      <c r="I39" s="4">
        <f>'歷年度私校獎補助-詳細版'!I38</f>
        <v>52075361</v>
      </c>
      <c r="J39" s="4">
        <f>'歷年度私校獎補助-詳細版'!J38</f>
        <v>63789530</v>
      </c>
      <c r="K39" s="4">
        <f>'歷年度私校獎補助-詳細版'!K38</f>
        <v>33015834</v>
      </c>
      <c r="L39" s="4">
        <f>'私校94-95獎補助款'!C36</f>
        <v>30283545</v>
      </c>
      <c r="M39" s="4">
        <v>26751688.214762293</v>
      </c>
      <c r="N39" s="78">
        <f>'[2]97獎補助總額'!E41</f>
        <v>40902239</v>
      </c>
      <c r="O39" s="68">
        <f>'[3]98獎補助-總額'!$F43</f>
        <v>29552954</v>
      </c>
      <c r="P39" s="94">
        <v>29505155</v>
      </c>
      <c r="Q39" s="94">
        <v>33114324</v>
      </c>
    </row>
    <row r="40" spans="1:17" ht="18" customHeight="1">
      <c r="A40" s="48" t="s">
        <v>125</v>
      </c>
      <c r="B40" s="42" t="s">
        <v>74</v>
      </c>
      <c r="C40" s="42" t="s">
        <v>74</v>
      </c>
      <c r="D40" s="42" t="s">
        <v>74</v>
      </c>
      <c r="E40" s="42" t="s">
        <v>74</v>
      </c>
      <c r="F40" s="42" t="s">
        <v>73</v>
      </c>
      <c r="G40" s="4">
        <f>'歷年度私校獎補助-詳細版'!G36</f>
        <v>22518715</v>
      </c>
      <c r="H40" s="4">
        <f>'歷年度私校獎補助-詳細版'!H36</f>
        <v>28151913</v>
      </c>
      <c r="I40" s="4">
        <f>'歷年度私校獎補助-詳細版'!I36</f>
        <v>64644387</v>
      </c>
      <c r="J40" s="4">
        <f>'歷年度私校獎補助-詳細版'!J36</f>
        <v>81295643</v>
      </c>
      <c r="K40" s="4">
        <f>'歷年度私校獎補助-詳細版'!K36</f>
        <v>55983239</v>
      </c>
      <c r="L40" s="4">
        <f>'私校94-95獎補助款'!C37</f>
        <v>58008794</v>
      </c>
      <c r="M40" s="4">
        <v>56547077.48972775</v>
      </c>
      <c r="N40" s="78">
        <f>'[2]97獎補助總額'!E42</f>
        <v>73682659</v>
      </c>
      <c r="O40" s="68">
        <f>'[3]98獎補助-總額'!$F44</f>
        <v>55552773</v>
      </c>
      <c r="P40" s="94">
        <v>52247347</v>
      </c>
      <c r="Q40" s="94">
        <v>49414713</v>
      </c>
    </row>
    <row r="41" spans="1:17" ht="18" customHeight="1">
      <c r="A41" s="48" t="s">
        <v>115</v>
      </c>
      <c r="B41" s="42" t="s">
        <v>74</v>
      </c>
      <c r="C41" s="42" t="s">
        <v>74</v>
      </c>
      <c r="D41" s="42" t="s">
        <v>74</v>
      </c>
      <c r="E41" s="42" t="s">
        <v>74</v>
      </c>
      <c r="F41" s="42" t="s">
        <v>73</v>
      </c>
      <c r="G41" s="4">
        <f>'歷年度私校獎補助-詳細版'!G37</f>
        <v>31402213</v>
      </c>
      <c r="H41" s="4">
        <f>'歷年度私校獎補助-詳細版'!H37</f>
        <v>32193129</v>
      </c>
      <c r="I41" s="4">
        <f>'歷年度私校獎補助-詳細版'!I37</f>
        <v>64189106</v>
      </c>
      <c r="J41" s="4">
        <f>'歷年度私校獎補助-詳細版'!J37</f>
        <v>78839236</v>
      </c>
      <c r="K41" s="4">
        <f>'歷年度私校獎補助-詳細版'!K37</f>
        <v>69876396</v>
      </c>
      <c r="L41" s="4">
        <f>'私校94-95獎補助款'!C38</f>
        <v>73620709</v>
      </c>
      <c r="M41" s="4">
        <v>74903484.548772931</v>
      </c>
      <c r="N41" s="78">
        <f>'[2]97獎補助總額'!E43</f>
        <v>81627100</v>
      </c>
      <c r="O41" s="68">
        <f>'[3]98獎補助-總額'!$F45</f>
        <v>88744919</v>
      </c>
      <c r="P41" s="94">
        <v>91677439</v>
      </c>
      <c r="Q41" s="94">
        <v>85682979</v>
      </c>
    </row>
    <row r="42" spans="1:17" s="3" customFormat="1" ht="18" customHeight="1">
      <c r="A42" s="63" t="s">
        <v>8</v>
      </c>
      <c r="B42" s="64">
        <f t="shared" ref="B42:H42" si="5">SUM(B33:B41)</f>
        <v>0</v>
      </c>
      <c r="C42" s="64">
        <f t="shared" si="5"/>
        <v>0</v>
      </c>
      <c r="D42" s="64">
        <f t="shared" si="5"/>
        <v>0</v>
      </c>
      <c r="E42" s="64">
        <f t="shared" si="5"/>
        <v>70233715</v>
      </c>
      <c r="F42" s="64">
        <f t="shared" si="5"/>
        <v>227381890</v>
      </c>
      <c r="G42" s="64">
        <f t="shared" si="5"/>
        <v>293287635</v>
      </c>
      <c r="H42" s="64">
        <f t="shared" si="5"/>
        <v>502984709</v>
      </c>
      <c r="I42" s="64">
        <f t="shared" ref="I42:Q42" si="6">SUM(I33:I41)</f>
        <v>526661903</v>
      </c>
      <c r="J42" s="64">
        <f t="shared" si="6"/>
        <v>542231347</v>
      </c>
      <c r="K42" s="64">
        <f t="shared" si="6"/>
        <v>442366454</v>
      </c>
      <c r="L42" s="64">
        <f t="shared" si="6"/>
        <v>464849974</v>
      </c>
      <c r="M42" s="64">
        <f t="shared" si="6"/>
        <v>473435322.76499993</v>
      </c>
      <c r="N42" s="64">
        <f t="shared" si="6"/>
        <v>547449212</v>
      </c>
      <c r="O42" s="64">
        <f t="shared" si="6"/>
        <v>444608631</v>
      </c>
      <c r="P42" s="64">
        <f t="shared" si="6"/>
        <v>443174388</v>
      </c>
      <c r="Q42" s="64">
        <f t="shared" si="6"/>
        <v>413275257</v>
      </c>
    </row>
    <row r="43" spans="1:17" ht="18" customHeight="1">
      <c r="A43" s="70" t="s">
        <v>155</v>
      </c>
      <c r="B43" s="42" t="s">
        <v>74</v>
      </c>
      <c r="C43" s="42" t="s">
        <v>74</v>
      </c>
      <c r="D43" s="42" t="s">
        <v>74</v>
      </c>
      <c r="E43" s="42" t="s">
        <v>74</v>
      </c>
      <c r="F43" s="42" t="s">
        <v>74</v>
      </c>
      <c r="G43" s="42" t="s">
        <v>74</v>
      </c>
      <c r="H43" s="42" t="s">
        <v>74</v>
      </c>
      <c r="I43" s="42" t="s">
        <v>74</v>
      </c>
      <c r="J43" s="42" t="s">
        <v>74</v>
      </c>
      <c r="K43" s="42" t="s">
        <v>74</v>
      </c>
      <c r="L43" s="42" t="s">
        <v>74</v>
      </c>
      <c r="M43" s="42" t="s">
        <v>74</v>
      </c>
      <c r="N43" s="78">
        <f>'[2]97獎補助總額'!E44</f>
        <v>500000</v>
      </c>
      <c r="O43" s="68">
        <f>'[3]98獎補助-總額'!$F$48</f>
        <v>500000</v>
      </c>
      <c r="P43" s="94">
        <v>500000</v>
      </c>
      <c r="Q43" s="94">
        <v>500000</v>
      </c>
    </row>
    <row r="44" spans="1:17" s="67" customFormat="1" ht="22.15" customHeight="1" thickBot="1">
      <c r="A44" s="65" t="s">
        <v>127</v>
      </c>
      <c r="B44" s="66">
        <f t="shared" ref="B44:M44" si="7">SUM(B42,B32,B24,B16)</f>
        <v>2616610613</v>
      </c>
      <c r="C44" s="66">
        <f t="shared" si="7"/>
        <v>3188500000</v>
      </c>
      <c r="D44" s="66">
        <f t="shared" si="7"/>
        <v>4024511489</v>
      </c>
      <c r="E44" s="66">
        <f t="shared" si="7"/>
        <v>4509270000</v>
      </c>
      <c r="F44" s="66">
        <f t="shared" si="7"/>
        <v>4422973599</v>
      </c>
      <c r="G44" s="66">
        <f t="shared" si="7"/>
        <v>4491704634</v>
      </c>
      <c r="H44" s="66">
        <f t="shared" si="7"/>
        <v>4501438001</v>
      </c>
      <c r="I44" s="66">
        <f t="shared" si="7"/>
        <v>3644088497</v>
      </c>
      <c r="J44" s="66">
        <f t="shared" si="7"/>
        <v>3287666998</v>
      </c>
      <c r="K44" s="66">
        <f t="shared" si="7"/>
        <v>3313742998</v>
      </c>
      <c r="L44" s="66">
        <f t="shared" si="7"/>
        <v>3313743000</v>
      </c>
      <c r="M44" s="66">
        <f t="shared" si="7"/>
        <v>3313743000.6458187</v>
      </c>
      <c r="N44" s="66">
        <f>SUM(N42,N32,N24,N16,N43)</f>
        <v>2989742511</v>
      </c>
      <c r="O44" s="66">
        <f>SUM(O42,O32,O24,O16,O43)</f>
        <v>2943940896</v>
      </c>
      <c r="P44" s="66">
        <f>SUM(P42,P32,P24,P16,P43)</f>
        <v>2952243000</v>
      </c>
      <c r="Q44" s="66">
        <f>SUM(Q42,Q32,Q24,Q16,Q43)</f>
        <v>2835190425</v>
      </c>
    </row>
    <row r="45" spans="1:17" ht="18" customHeight="1" thickTop="1">
      <c r="A45" s="43"/>
    </row>
    <row r="46" spans="1:17" ht="18" customHeight="1">
      <c r="A46" s="44"/>
    </row>
    <row r="47" spans="1:17" ht="18" customHeight="1">
      <c r="A47" s="43"/>
    </row>
    <row r="48" spans="1:17" ht="18" customHeight="1">
      <c r="A48" s="43"/>
    </row>
    <row r="49" spans="1:1" ht="18" customHeight="1">
      <c r="A49" s="43"/>
    </row>
    <row r="50" spans="1:1" ht="18" customHeight="1">
      <c r="A50" s="43"/>
    </row>
    <row r="51" spans="1:1" ht="18" customHeight="1">
      <c r="A51" s="43"/>
    </row>
    <row r="52" spans="1:1" ht="18" customHeight="1">
      <c r="A52" s="43"/>
    </row>
    <row r="53" spans="1:1" ht="18" customHeight="1">
      <c r="A53" s="43"/>
    </row>
    <row r="54" spans="1:1" ht="18" customHeight="1">
      <c r="A54" s="43"/>
    </row>
    <row r="55" spans="1:1" ht="18" customHeight="1">
      <c r="A55" s="43"/>
    </row>
    <row r="56" spans="1:1" ht="18" customHeight="1">
      <c r="A56" s="43"/>
    </row>
    <row r="57" spans="1:1" ht="18" customHeight="1">
      <c r="A57" s="43"/>
    </row>
    <row r="58" spans="1:1" ht="18" customHeight="1">
      <c r="A58" s="43"/>
    </row>
    <row r="59" spans="1:1" ht="18" customHeight="1">
      <c r="A59" s="43"/>
    </row>
    <row r="60" spans="1:1" ht="18" customHeight="1">
      <c r="A60" s="43"/>
    </row>
    <row r="61" spans="1:1" ht="18" customHeight="1">
      <c r="A61" s="43"/>
    </row>
    <row r="62" spans="1:1" ht="18" customHeight="1">
      <c r="A62" s="43"/>
    </row>
    <row r="63" spans="1:1" ht="18" customHeight="1">
      <c r="A63" s="43"/>
    </row>
    <row r="64" spans="1:1" ht="18" customHeight="1">
      <c r="A64" s="43"/>
    </row>
    <row r="65" spans="1:1" ht="18" customHeight="1">
      <c r="A65" s="43"/>
    </row>
    <row r="66" spans="1:1" ht="18" customHeight="1">
      <c r="A66" s="43"/>
    </row>
    <row r="67" spans="1:1" ht="18" customHeight="1">
      <c r="A67" s="43"/>
    </row>
    <row r="68" spans="1:1" ht="18" customHeight="1">
      <c r="A68" s="43"/>
    </row>
    <row r="69" spans="1:1" ht="18" customHeight="1">
      <c r="A69" s="43"/>
    </row>
    <row r="70" spans="1:1" ht="18" customHeight="1">
      <c r="A70" s="43"/>
    </row>
    <row r="71" spans="1:1" ht="18" customHeight="1">
      <c r="A71" s="43"/>
    </row>
    <row r="72" spans="1:1" ht="18" customHeight="1">
      <c r="A72" s="43"/>
    </row>
    <row r="73" spans="1:1" ht="18" customHeight="1">
      <c r="A73" s="43"/>
    </row>
    <row r="74" spans="1:1" ht="18" customHeight="1">
      <c r="A74" s="43"/>
    </row>
    <row r="75" spans="1:1" ht="18" customHeight="1">
      <c r="A75" s="43"/>
    </row>
    <row r="76" spans="1:1" ht="18" customHeight="1">
      <c r="A76" s="43"/>
    </row>
    <row r="77" spans="1:1" ht="18" customHeight="1">
      <c r="A77" s="43"/>
    </row>
    <row r="78" spans="1:1" ht="18" customHeight="1">
      <c r="A78" s="43"/>
    </row>
    <row r="79" spans="1:1" ht="18" customHeight="1">
      <c r="A79" s="43"/>
    </row>
    <row r="80" spans="1:1" ht="18" customHeight="1">
      <c r="A80" s="43"/>
    </row>
    <row r="81" spans="1:1" ht="18" customHeight="1">
      <c r="A81" s="43"/>
    </row>
    <row r="82" spans="1:1" ht="18" customHeight="1">
      <c r="A82" s="43"/>
    </row>
    <row r="83" spans="1:1" ht="18" customHeight="1">
      <c r="A83" s="43"/>
    </row>
    <row r="84" spans="1:1" ht="18" customHeight="1">
      <c r="A84" s="43"/>
    </row>
    <row r="85" spans="1:1" ht="18" customHeight="1">
      <c r="A85" s="43"/>
    </row>
    <row r="86" spans="1:1" ht="18" customHeight="1">
      <c r="A86" s="43"/>
    </row>
    <row r="87" spans="1:1" ht="18" customHeight="1">
      <c r="A87" s="43"/>
    </row>
    <row r="88" spans="1:1" ht="18" customHeight="1">
      <c r="A88" s="43"/>
    </row>
    <row r="89" spans="1:1" ht="18" customHeight="1">
      <c r="A89" s="43"/>
    </row>
    <row r="90" spans="1:1" ht="18" customHeight="1">
      <c r="A90" s="43"/>
    </row>
    <row r="91" spans="1:1" ht="18" customHeight="1">
      <c r="A91" s="43"/>
    </row>
    <row r="92" spans="1:1" ht="18" customHeight="1">
      <c r="A92" s="43"/>
    </row>
    <row r="93" spans="1:1" ht="18" customHeight="1">
      <c r="A93" s="43"/>
    </row>
    <row r="94" spans="1:1" ht="18" customHeight="1">
      <c r="A94" s="43"/>
    </row>
    <row r="95" spans="1:1" ht="18" customHeight="1">
      <c r="A95" s="43"/>
    </row>
    <row r="96" spans="1:1" ht="18" customHeight="1">
      <c r="A96" s="43"/>
    </row>
    <row r="97" spans="1:1" ht="18" customHeight="1">
      <c r="A97" s="43"/>
    </row>
    <row r="98" spans="1:1" ht="18" customHeight="1">
      <c r="A98" s="43"/>
    </row>
    <row r="99" spans="1:1" ht="18" customHeight="1">
      <c r="A99" s="43"/>
    </row>
    <row r="100" spans="1:1" ht="18" customHeight="1">
      <c r="A100" s="43"/>
    </row>
    <row r="101" spans="1:1" ht="18" customHeight="1">
      <c r="A101" s="43"/>
    </row>
    <row r="102" spans="1:1" ht="18" customHeight="1">
      <c r="A102" s="43"/>
    </row>
    <row r="103" spans="1:1" ht="18" customHeight="1">
      <c r="A103" s="43"/>
    </row>
    <row r="104" spans="1:1" ht="18" customHeight="1">
      <c r="A104" s="43"/>
    </row>
    <row r="105" spans="1:1" ht="18" customHeight="1">
      <c r="A105" s="43"/>
    </row>
    <row r="106" spans="1:1" ht="18" customHeight="1">
      <c r="A106" s="43"/>
    </row>
    <row r="107" spans="1:1" ht="18" customHeight="1">
      <c r="A107" s="43"/>
    </row>
    <row r="108" spans="1:1" ht="18" customHeight="1">
      <c r="A108" s="43"/>
    </row>
    <row r="109" spans="1:1" ht="18" customHeight="1">
      <c r="A109" s="43"/>
    </row>
    <row r="110" spans="1:1" ht="18" customHeight="1">
      <c r="A110" s="43"/>
    </row>
    <row r="111" spans="1:1" ht="18" customHeight="1">
      <c r="A111" s="43"/>
    </row>
    <row r="112" spans="1:1" ht="18" customHeight="1">
      <c r="A112" s="43"/>
    </row>
    <row r="113" spans="1:1" ht="18" customHeight="1">
      <c r="A113" s="43"/>
    </row>
    <row r="114" spans="1:1" ht="18" customHeight="1">
      <c r="A114" s="43"/>
    </row>
    <row r="115" spans="1:1" ht="18" customHeight="1">
      <c r="A115" s="43"/>
    </row>
    <row r="116" spans="1:1" ht="18" customHeight="1">
      <c r="A116" s="43"/>
    </row>
    <row r="117" spans="1:1" ht="18" customHeight="1">
      <c r="A117" s="43"/>
    </row>
  </sheetData>
  <mergeCells count="1">
    <mergeCell ref="A1:O1"/>
  </mergeCells>
  <phoneticPr fontId="19" type="noConversion"/>
  <printOptions horizontalCentered="1" verticalCentered="1"/>
  <pageMargins left="0" right="0" top="0" bottom="0" header="0.39370078740157483" footer="0.39370078740157483"/>
  <pageSetup paperSize="9" scale="73" fitToWidth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S46" sqref="AQ46:AS46"/>
    </sheetView>
  </sheetViews>
  <sheetFormatPr defaultRowHeight="16.5"/>
  <cols>
    <col min="1" max="1" width="10.375" bestFit="1" customWidth="1"/>
    <col min="2" max="5" width="13.75" style="135" bestFit="1" customWidth="1"/>
    <col min="6" max="6" width="15" style="135" bestFit="1" customWidth="1"/>
    <col min="7" max="10" width="13.75" style="135" bestFit="1" customWidth="1"/>
    <col min="11" max="11" width="12.5" style="135" bestFit="1" customWidth="1"/>
    <col min="12" max="12" width="13.75" style="135" bestFit="1" customWidth="1"/>
    <col min="13" max="13" width="12.5" style="135" bestFit="1" customWidth="1"/>
    <col min="14" max="14" width="13.75" style="135" bestFit="1" customWidth="1"/>
    <col min="15" max="15" width="15.5" style="135" bestFit="1" customWidth="1"/>
    <col min="16" max="22" width="13.75" style="135" bestFit="1" customWidth="1"/>
    <col min="23" max="23" width="15.5" style="135" bestFit="1" customWidth="1"/>
    <col min="24" max="27" width="15" style="135" bestFit="1" customWidth="1"/>
    <col min="28" max="29" width="13.75" style="135" bestFit="1" customWidth="1"/>
    <col min="30" max="30" width="12.625" style="135" bestFit="1" customWidth="1"/>
    <col min="31" max="31" width="15.5" style="135" bestFit="1" customWidth="1"/>
    <col min="32" max="34" width="12.5" style="135" bestFit="1" customWidth="1"/>
    <col min="35" max="36" width="15" style="135" bestFit="1" customWidth="1"/>
    <col min="37" max="37" width="12.5" style="135" bestFit="1" customWidth="1"/>
    <col min="38" max="38" width="22" style="135" bestFit="1" customWidth="1"/>
    <col min="39" max="40" width="12.5" style="135" bestFit="1" customWidth="1"/>
    <col min="41" max="41" width="13.75" style="135" bestFit="1" customWidth="1"/>
    <col min="42" max="42" width="15" style="135" bestFit="1" customWidth="1"/>
    <col min="43" max="43" width="15.5" style="135" bestFit="1" customWidth="1"/>
  </cols>
  <sheetData>
    <row r="1" spans="1:43" s="131" customFormat="1" ht="50.25" thickBot="1">
      <c r="A1" s="129" t="s">
        <v>239</v>
      </c>
      <c r="B1" s="130" t="s">
        <v>81</v>
      </c>
      <c r="C1" s="130" t="s">
        <v>82</v>
      </c>
      <c r="D1" s="130" t="s">
        <v>83</v>
      </c>
      <c r="E1" s="130" t="s">
        <v>84</v>
      </c>
      <c r="F1" s="130" t="s">
        <v>256</v>
      </c>
      <c r="G1" s="130" t="s">
        <v>86</v>
      </c>
      <c r="H1" s="130" t="s">
        <v>88</v>
      </c>
      <c r="I1" s="130" t="s">
        <v>89</v>
      </c>
      <c r="J1" s="130" t="s">
        <v>90</v>
      </c>
      <c r="K1" s="130" t="s">
        <v>91</v>
      </c>
      <c r="L1" s="130" t="s">
        <v>87</v>
      </c>
      <c r="M1" s="130" t="s">
        <v>257</v>
      </c>
      <c r="N1" s="130" t="s">
        <v>93</v>
      </c>
      <c r="O1" s="130" t="s">
        <v>258</v>
      </c>
      <c r="P1" s="130" t="s">
        <v>94</v>
      </c>
      <c r="Q1" s="130" t="s">
        <v>95</v>
      </c>
      <c r="R1" s="130" t="s">
        <v>96</v>
      </c>
      <c r="S1" s="130" t="s">
        <v>97</v>
      </c>
      <c r="T1" s="130" t="s">
        <v>98</v>
      </c>
      <c r="U1" s="130" t="s">
        <v>99</v>
      </c>
      <c r="V1" s="130" t="s">
        <v>100</v>
      </c>
      <c r="W1" s="130" t="s">
        <v>258</v>
      </c>
      <c r="X1" s="130" t="s">
        <v>101</v>
      </c>
      <c r="Y1" s="130" t="s">
        <v>259</v>
      </c>
      <c r="Z1" s="130" t="s">
        <v>260</v>
      </c>
      <c r="AA1" s="130" t="s">
        <v>104</v>
      </c>
      <c r="AB1" s="130" t="s">
        <v>105</v>
      </c>
      <c r="AC1" s="130" t="s">
        <v>106</v>
      </c>
      <c r="AD1" s="130" t="s">
        <v>237</v>
      </c>
      <c r="AE1" s="130" t="s">
        <v>258</v>
      </c>
      <c r="AF1" s="130" t="s">
        <v>261</v>
      </c>
      <c r="AG1" s="130" t="s">
        <v>262</v>
      </c>
      <c r="AH1" s="130" t="s">
        <v>263</v>
      </c>
      <c r="AI1" s="185" t="s">
        <v>345</v>
      </c>
      <c r="AJ1" s="130" t="s">
        <v>111</v>
      </c>
      <c r="AK1" s="130" t="s">
        <v>264</v>
      </c>
      <c r="AL1" s="130" t="s">
        <v>113</v>
      </c>
      <c r="AM1" s="130" t="s">
        <v>265</v>
      </c>
      <c r="AN1" s="130" t="s">
        <v>266</v>
      </c>
      <c r="AO1" s="130" t="s">
        <v>258</v>
      </c>
      <c r="AP1" s="130" t="s">
        <v>267</v>
      </c>
      <c r="AQ1" s="130" t="s">
        <v>268</v>
      </c>
    </row>
    <row r="2" spans="1:43" ht="17.25" hidden="1" customHeight="1" thickBot="1">
      <c r="A2" s="128" t="s">
        <v>240</v>
      </c>
      <c r="B2" s="132">
        <v>132178329</v>
      </c>
      <c r="C2" s="132">
        <v>150430530</v>
      </c>
      <c r="D2" s="132">
        <v>119685856</v>
      </c>
      <c r="E2" s="132">
        <v>162920511</v>
      </c>
      <c r="F2" s="132">
        <v>131344700</v>
      </c>
      <c r="G2" s="132">
        <v>93929539</v>
      </c>
      <c r="H2" s="132">
        <v>90384934</v>
      </c>
      <c r="I2" s="132">
        <v>93370412</v>
      </c>
      <c r="J2" s="132">
        <v>76428460</v>
      </c>
      <c r="K2" s="132">
        <v>45057141</v>
      </c>
      <c r="L2" s="132">
        <v>81391314</v>
      </c>
      <c r="M2" s="132">
        <v>53748351</v>
      </c>
      <c r="N2" s="132" t="s">
        <v>73</v>
      </c>
      <c r="O2" s="132">
        <v>1230870077</v>
      </c>
      <c r="P2" s="132">
        <v>139265515</v>
      </c>
      <c r="Q2" s="132">
        <v>160654156</v>
      </c>
      <c r="R2" s="132">
        <v>86952391</v>
      </c>
      <c r="S2" s="132">
        <v>103019628</v>
      </c>
      <c r="T2" s="132">
        <v>82919597</v>
      </c>
      <c r="U2" s="132">
        <v>87115404</v>
      </c>
      <c r="V2" s="132">
        <v>97722270</v>
      </c>
      <c r="W2" s="132">
        <v>757648961</v>
      </c>
      <c r="X2" s="132">
        <v>150365530</v>
      </c>
      <c r="Y2" s="132">
        <v>79235597</v>
      </c>
      <c r="Z2" s="132">
        <v>108372610</v>
      </c>
      <c r="AA2" s="132">
        <v>77806909</v>
      </c>
      <c r="AB2" s="132">
        <v>124822417</v>
      </c>
      <c r="AC2" s="132">
        <v>87488512</v>
      </c>
      <c r="AD2" s="132" t="s">
        <v>73</v>
      </c>
      <c r="AE2" s="132">
        <v>628091575</v>
      </c>
      <c r="AF2" s="132" t="s">
        <v>73</v>
      </c>
      <c r="AG2" s="132" t="s">
        <v>73</v>
      </c>
      <c r="AH2" s="132" t="s">
        <v>73</v>
      </c>
      <c r="AI2" s="132" t="s">
        <v>73</v>
      </c>
      <c r="AJ2" s="132" t="s">
        <v>73</v>
      </c>
      <c r="AK2" s="132" t="s">
        <v>73</v>
      </c>
      <c r="AL2" s="132" t="s">
        <v>73</v>
      </c>
      <c r="AM2" s="132" t="s">
        <v>73</v>
      </c>
      <c r="AN2" s="132" t="s">
        <v>73</v>
      </c>
      <c r="AO2" s="132">
        <v>0</v>
      </c>
      <c r="AP2" s="132" t="s">
        <v>73</v>
      </c>
      <c r="AQ2" s="132">
        <v>2616610613</v>
      </c>
    </row>
    <row r="3" spans="1:43" ht="17.25" hidden="1" customHeight="1" thickBot="1">
      <c r="A3" s="128" t="s">
        <v>241</v>
      </c>
      <c r="B3" s="132">
        <v>151537917</v>
      </c>
      <c r="C3" s="132">
        <v>164600902</v>
      </c>
      <c r="D3" s="132">
        <v>142843687</v>
      </c>
      <c r="E3" s="132">
        <v>187259305</v>
      </c>
      <c r="F3" s="132">
        <v>150603078</v>
      </c>
      <c r="G3" s="132">
        <v>118320010</v>
      </c>
      <c r="H3" s="132">
        <v>113606599</v>
      </c>
      <c r="I3" s="132">
        <v>110804009</v>
      </c>
      <c r="J3" s="132">
        <v>100471023</v>
      </c>
      <c r="K3" s="132">
        <v>73399843</v>
      </c>
      <c r="L3" s="132">
        <v>107004385</v>
      </c>
      <c r="M3" s="132">
        <v>79237547</v>
      </c>
      <c r="N3" s="132" t="s">
        <v>73</v>
      </c>
      <c r="O3" s="132">
        <v>1499688305</v>
      </c>
      <c r="P3" s="132">
        <v>158477914</v>
      </c>
      <c r="Q3" s="132">
        <v>181147703</v>
      </c>
      <c r="R3" s="132">
        <v>109833416</v>
      </c>
      <c r="S3" s="132">
        <v>129741543</v>
      </c>
      <c r="T3" s="132">
        <v>106520050</v>
      </c>
      <c r="U3" s="132">
        <v>115752529</v>
      </c>
      <c r="V3" s="132">
        <v>124007874</v>
      </c>
      <c r="W3" s="132">
        <v>925481029</v>
      </c>
      <c r="X3" s="132">
        <v>168840545</v>
      </c>
      <c r="Y3" s="132">
        <v>94408292</v>
      </c>
      <c r="Z3" s="132">
        <v>130360581</v>
      </c>
      <c r="AA3" s="132">
        <v>101482932</v>
      </c>
      <c r="AB3" s="132">
        <v>149985244</v>
      </c>
      <c r="AC3" s="132">
        <v>118253072</v>
      </c>
      <c r="AD3" s="132" t="s">
        <v>73</v>
      </c>
      <c r="AE3" s="132">
        <v>763330666</v>
      </c>
      <c r="AF3" s="132" t="s">
        <v>73</v>
      </c>
      <c r="AG3" s="132" t="s">
        <v>73</v>
      </c>
      <c r="AH3" s="132" t="s">
        <v>73</v>
      </c>
      <c r="AI3" s="132" t="s">
        <v>73</v>
      </c>
      <c r="AJ3" s="132" t="s">
        <v>73</v>
      </c>
      <c r="AK3" s="132" t="s">
        <v>73</v>
      </c>
      <c r="AL3" s="132" t="s">
        <v>73</v>
      </c>
      <c r="AM3" s="132" t="s">
        <v>73</v>
      </c>
      <c r="AN3" s="132" t="s">
        <v>73</v>
      </c>
      <c r="AO3" s="132">
        <v>0</v>
      </c>
      <c r="AP3" s="132" t="s">
        <v>73</v>
      </c>
      <c r="AQ3" s="132">
        <v>3188500000</v>
      </c>
    </row>
    <row r="4" spans="1:43" ht="17.25" hidden="1" customHeight="1" thickBot="1">
      <c r="A4" s="128" t="s">
        <v>242</v>
      </c>
      <c r="B4" s="132">
        <v>195269916</v>
      </c>
      <c r="C4" s="132">
        <v>215538184</v>
      </c>
      <c r="D4" s="132">
        <v>187827965</v>
      </c>
      <c r="E4" s="132">
        <v>259168675</v>
      </c>
      <c r="F4" s="132">
        <v>197201120</v>
      </c>
      <c r="G4" s="132">
        <v>157914323</v>
      </c>
      <c r="H4" s="132">
        <v>157844181</v>
      </c>
      <c r="I4" s="132">
        <v>138389367</v>
      </c>
      <c r="J4" s="132">
        <v>126395741</v>
      </c>
      <c r="K4" s="132">
        <v>93901077</v>
      </c>
      <c r="L4" s="132">
        <v>132197994</v>
      </c>
      <c r="M4" s="132">
        <v>0</v>
      </c>
      <c r="N4" s="132">
        <v>119100236</v>
      </c>
      <c r="O4" s="132">
        <v>1980748779</v>
      </c>
      <c r="P4" s="132">
        <v>193905192</v>
      </c>
      <c r="Q4" s="132">
        <v>223463703</v>
      </c>
      <c r="R4" s="132">
        <v>138486033</v>
      </c>
      <c r="S4" s="132">
        <v>164223148</v>
      </c>
      <c r="T4" s="132">
        <v>135560686</v>
      </c>
      <c r="U4" s="132">
        <v>150095151</v>
      </c>
      <c r="V4" s="132">
        <v>155049056</v>
      </c>
      <c r="W4" s="132">
        <v>1160782969</v>
      </c>
      <c r="X4" s="132">
        <v>186578128</v>
      </c>
      <c r="Y4" s="132">
        <v>107627801</v>
      </c>
      <c r="Z4" s="132">
        <v>147032401</v>
      </c>
      <c r="AA4" s="132">
        <v>120865186</v>
      </c>
      <c r="AB4" s="132">
        <v>180689699</v>
      </c>
      <c r="AC4" s="132">
        <v>140186526</v>
      </c>
      <c r="AD4" s="132" t="s">
        <v>73</v>
      </c>
      <c r="AE4" s="132">
        <v>882979741</v>
      </c>
      <c r="AF4" s="132" t="s">
        <v>73</v>
      </c>
      <c r="AG4" s="132" t="s">
        <v>73</v>
      </c>
      <c r="AH4" s="132" t="s">
        <v>73</v>
      </c>
      <c r="AI4" s="132" t="s">
        <v>73</v>
      </c>
      <c r="AJ4" s="132" t="s">
        <v>73</v>
      </c>
      <c r="AK4" s="132" t="s">
        <v>73</v>
      </c>
      <c r="AL4" s="132" t="s">
        <v>73</v>
      </c>
      <c r="AM4" s="132" t="s">
        <v>73</v>
      </c>
      <c r="AN4" s="132" t="s">
        <v>73</v>
      </c>
      <c r="AO4" s="132">
        <v>0</v>
      </c>
      <c r="AP4" s="132" t="s">
        <v>73</v>
      </c>
      <c r="AQ4" s="132">
        <v>4024511489</v>
      </c>
    </row>
    <row r="5" spans="1:43" ht="17.25" hidden="1" customHeight="1" thickBot="1">
      <c r="A5" s="128" t="s">
        <v>243</v>
      </c>
      <c r="B5" s="132">
        <v>214838140</v>
      </c>
      <c r="C5" s="132">
        <v>207933212</v>
      </c>
      <c r="D5" s="132">
        <v>191664270</v>
      </c>
      <c r="E5" s="132">
        <v>253407388</v>
      </c>
      <c r="F5" s="132">
        <v>199120531</v>
      </c>
      <c r="G5" s="132">
        <v>162740534</v>
      </c>
      <c r="H5" s="132">
        <v>176621566</v>
      </c>
      <c r="I5" s="132">
        <v>180552214</v>
      </c>
      <c r="J5" s="132">
        <v>134769412</v>
      </c>
      <c r="K5" s="132">
        <v>98520162</v>
      </c>
      <c r="L5" s="132">
        <v>132333194</v>
      </c>
      <c r="M5" s="132">
        <v>85013851</v>
      </c>
      <c r="N5" s="132">
        <v>134198851</v>
      </c>
      <c r="O5" s="132">
        <v>2171713325</v>
      </c>
      <c r="P5" s="132">
        <v>223554307</v>
      </c>
      <c r="Q5" s="132">
        <v>229537339</v>
      </c>
      <c r="R5" s="132">
        <v>161227178</v>
      </c>
      <c r="S5" s="132">
        <v>192026813</v>
      </c>
      <c r="T5" s="132">
        <v>116057812</v>
      </c>
      <c r="U5" s="132">
        <v>167333567</v>
      </c>
      <c r="V5" s="132">
        <v>170692237</v>
      </c>
      <c r="W5" s="132">
        <v>1260429253</v>
      </c>
      <c r="X5" s="132">
        <v>226488670</v>
      </c>
      <c r="Y5" s="132">
        <v>134317373</v>
      </c>
      <c r="Z5" s="132">
        <v>155390527</v>
      </c>
      <c r="AA5" s="132">
        <v>124376630</v>
      </c>
      <c r="AB5" s="132">
        <v>220691364</v>
      </c>
      <c r="AC5" s="132">
        <v>145629143</v>
      </c>
      <c r="AD5" s="132" t="s">
        <v>73</v>
      </c>
      <c r="AE5" s="132">
        <v>1006893707</v>
      </c>
      <c r="AF5" s="132">
        <v>70233715</v>
      </c>
      <c r="AG5" s="132" t="s">
        <v>73</v>
      </c>
      <c r="AH5" s="132" t="s">
        <v>73</v>
      </c>
      <c r="AI5" s="132" t="s">
        <v>73</v>
      </c>
      <c r="AJ5" s="132" t="s">
        <v>73</v>
      </c>
      <c r="AK5" s="132" t="s">
        <v>73</v>
      </c>
      <c r="AL5" s="132" t="s">
        <v>73</v>
      </c>
      <c r="AM5" s="132" t="s">
        <v>73</v>
      </c>
      <c r="AN5" s="132" t="s">
        <v>73</v>
      </c>
      <c r="AO5" s="132">
        <v>70233715</v>
      </c>
      <c r="AP5" s="132" t="s">
        <v>73</v>
      </c>
      <c r="AQ5" s="132">
        <v>4509270000</v>
      </c>
    </row>
    <row r="6" spans="1:43" ht="17.25" hidden="1" customHeight="1" thickBot="1">
      <c r="A6" s="128" t="s">
        <v>244</v>
      </c>
      <c r="B6" s="132">
        <v>203494739</v>
      </c>
      <c r="C6" s="132">
        <v>196094452</v>
      </c>
      <c r="D6" s="132">
        <v>184626411</v>
      </c>
      <c r="E6" s="132">
        <v>238903818</v>
      </c>
      <c r="F6" s="132">
        <v>183184533</v>
      </c>
      <c r="G6" s="132">
        <v>160317757</v>
      </c>
      <c r="H6" s="132">
        <v>135440678</v>
      </c>
      <c r="I6" s="132">
        <v>171459339</v>
      </c>
      <c r="J6" s="132">
        <v>121379296</v>
      </c>
      <c r="K6" s="132">
        <v>95445398</v>
      </c>
      <c r="L6" s="132">
        <v>134021387</v>
      </c>
      <c r="M6" s="132">
        <v>81925778</v>
      </c>
      <c r="N6" s="132">
        <v>122923824</v>
      </c>
      <c r="O6" s="132">
        <v>2029217410</v>
      </c>
      <c r="P6" s="132">
        <v>217499195</v>
      </c>
      <c r="Q6" s="132">
        <v>219349548</v>
      </c>
      <c r="R6" s="132">
        <v>153239227</v>
      </c>
      <c r="S6" s="132">
        <v>177550820</v>
      </c>
      <c r="T6" s="132">
        <v>114313189</v>
      </c>
      <c r="U6" s="132">
        <v>147296596</v>
      </c>
      <c r="V6" s="132">
        <v>167594205</v>
      </c>
      <c r="W6" s="132">
        <v>1196842780</v>
      </c>
      <c r="X6" s="132">
        <v>218216797</v>
      </c>
      <c r="Y6" s="132">
        <v>125149139</v>
      </c>
      <c r="Z6" s="132">
        <v>150015878</v>
      </c>
      <c r="AA6" s="132">
        <v>116662225</v>
      </c>
      <c r="AB6" s="132">
        <v>214352702</v>
      </c>
      <c r="AC6" s="132">
        <v>145134778</v>
      </c>
      <c r="AD6" s="132" t="s">
        <v>73</v>
      </c>
      <c r="AE6" s="132">
        <v>969531519</v>
      </c>
      <c r="AF6" s="132">
        <v>67244427</v>
      </c>
      <c r="AG6" s="132">
        <v>30034439</v>
      </c>
      <c r="AH6" s="132">
        <v>33427347</v>
      </c>
      <c r="AI6" s="132">
        <v>34013322</v>
      </c>
      <c r="AJ6" s="132">
        <v>31240708</v>
      </c>
      <c r="AK6" s="132">
        <v>31421647</v>
      </c>
      <c r="AL6" s="132" t="s">
        <v>73</v>
      </c>
      <c r="AM6" s="132" t="s">
        <v>73</v>
      </c>
      <c r="AN6" s="132" t="s">
        <v>73</v>
      </c>
      <c r="AO6" s="132">
        <v>227381890</v>
      </c>
      <c r="AP6" s="132" t="s">
        <v>73</v>
      </c>
      <c r="AQ6" s="132">
        <v>4422973599</v>
      </c>
    </row>
    <row r="7" spans="1:43" ht="17.25" hidden="1" customHeight="1" thickBot="1">
      <c r="A7" s="128" t="s">
        <v>245</v>
      </c>
      <c r="B7" s="132">
        <v>211668654</v>
      </c>
      <c r="C7" s="132">
        <v>204093194</v>
      </c>
      <c r="D7" s="132">
        <v>190560389</v>
      </c>
      <c r="E7" s="132">
        <v>243441484</v>
      </c>
      <c r="F7" s="132">
        <v>184599043</v>
      </c>
      <c r="G7" s="132">
        <v>157668983</v>
      </c>
      <c r="H7" s="132">
        <v>170572613</v>
      </c>
      <c r="I7" s="132">
        <v>171811201</v>
      </c>
      <c r="J7" s="132">
        <v>109291542</v>
      </c>
      <c r="K7" s="132">
        <v>89201951</v>
      </c>
      <c r="L7" s="132">
        <v>133913037</v>
      </c>
      <c r="M7" s="132">
        <v>42437223</v>
      </c>
      <c r="N7" s="132">
        <v>132952799</v>
      </c>
      <c r="O7" s="132">
        <v>2042212113</v>
      </c>
      <c r="P7" s="132">
        <v>223484839</v>
      </c>
      <c r="Q7" s="132">
        <v>223963990</v>
      </c>
      <c r="R7" s="132">
        <v>155965359</v>
      </c>
      <c r="S7" s="132">
        <v>193423802</v>
      </c>
      <c r="T7" s="132">
        <v>59213772</v>
      </c>
      <c r="U7" s="132">
        <v>169074468</v>
      </c>
      <c r="V7" s="132">
        <v>166333566</v>
      </c>
      <c r="W7" s="132">
        <v>1191459796</v>
      </c>
      <c r="X7" s="132">
        <v>215146987</v>
      </c>
      <c r="Y7" s="132">
        <v>122810355</v>
      </c>
      <c r="Z7" s="132">
        <v>148553581</v>
      </c>
      <c r="AA7" s="132">
        <v>112664838</v>
      </c>
      <c r="AB7" s="132">
        <v>219915788</v>
      </c>
      <c r="AC7" s="132">
        <v>145653541</v>
      </c>
      <c r="AD7" s="132" t="s">
        <v>73</v>
      </c>
      <c r="AE7" s="132">
        <v>964745090</v>
      </c>
      <c r="AF7" s="132">
        <v>71681714</v>
      </c>
      <c r="AG7" s="132">
        <v>31803553</v>
      </c>
      <c r="AH7" s="132">
        <v>18299257</v>
      </c>
      <c r="AI7" s="132">
        <v>23566822</v>
      </c>
      <c r="AJ7" s="132">
        <v>33035046</v>
      </c>
      <c r="AK7" s="132">
        <v>31975080</v>
      </c>
      <c r="AL7" s="132">
        <v>29005235</v>
      </c>
      <c r="AM7" s="132">
        <v>22518715</v>
      </c>
      <c r="AN7" s="132">
        <v>31402213</v>
      </c>
      <c r="AO7" s="132">
        <v>293287635</v>
      </c>
      <c r="AP7" s="132" t="s">
        <v>73</v>
      </c>
      <c r="AQ7" s="132">
        <v>4491704634</v>
      </c>
    </row>
    <row r="8" spans="1:43" ht="17.25" hidden="1" thickBot="1">
      <c r="A8" s="115" t="s">
        <v>246</v>
      </c>
      <c r="B8" s="133">
        <v>188766852</v>
      </c>
      <c r="C8" s="133">
        <v>209735560</v>
      </c>
      <c r="D8" s="133">
        <v>173305492</v>
      </c>
      <c r="E8" s="133">
        <v>221045872</v>
      </c>
      <c r="F8" s="133">
        <v>187158013</v>
      </c>
      <c r="G8" s="133">
        <v>140783434</v>
      </c>
      <c r="H8" s="133">
        <v>162419369</v>
      </c>
      <c r="I8" s="133">
        <v>136188628</v>
      </c>
      <c r="J8" s="133">
        <v>94239812</v>
      </c>
      <c r="K8" s="133">
        <v>90678095</v>
      </c>
      <c r="L8" s="133">
        <v>140552910</v>
      </c>
      <c r="M8" s="133">
        <v>86545251</v>
      </c>
      <c r="N8" s="133">
        <v>89077422</v>
      </c>
      <c r="O8" s="133">
        <v>1920496710</v>
      </c>
      <c r="P8" s="133">
        <v>176710794</v>
      </c>
      <c r="Q8" s="133">
        <v>197052420</v>
      </c>
      <c r="R8" s="133">
        <v>153733181</v>
      </c>
      <c r="S8" s="133">
        <v>149807827</v>
      </c>
      <c r="T8" s="133">
        <v>121567985</v>
      </c>
      <c r="U8" s="133">
        <v>152529420</v>
      </c>
      <c r="V8" s="133">
        <v>159511605</v>
      </c>
      <c r="W8" s="133">
        <v>1110913232</v>
      </c>
      <c r="X8" s="133">
        <v>180837549</v>
      </c>
      <c r="Y8" s="133">
        <v>154472429</v>
      </c>
      <c r="Z8" s="133">
        <v>146966116</v>
      </c>
      <c r="AA8" s="133">
        <v>134061260</v>
      </c>
      <c r="AB8" s="133">
        <v>199028635</v>
      </c>
      <c r="AC8" s="133">
        <v>151677361</v>
      </c>
      <c r="AD8" s="133" t="s">
        <v>73</v>
      </c>
      <c r="AE8" s="133">
        <v>967043350</v>
      </c>
      <c r="AF8" s="133">
        <v>78130281</v>
      </c>
      <c r="AG8" s="133">
        <v>67333522</v>
      </c>
      <c r="AH8" s="133">
        <v>66466776</v>
      </c>
      <c r="AI8" s="133">
        <v>60922614</v>
      </c>
      <c r="AJ8" s="133">
        <v>63817091</v>
      </c>
      <c r="AK8" s="133">
        <v>79466469</v>
      </c>
      <c r="AL8" s="133">
        <v>26502914</v>
      </c>
      <c r="AM8" s="133">
        <v>28151913</v>
      </c>
      <c r="AN8" s="133">
        <v>32193129</v>
      </c>
      <c r="AO8" s="133">
        <v>502984709</v>
      </c>
      <c r="AP8" s="133" t="s">
        <v>73</v>
      </c>
      <c r="AQ8" s="133">
        <v>4501438001</v>
      </c>
    </row>
    <row r="9" spans="1:43" ht="17.25" hidden="1" thickBot="1">
      <c r="A9" s="115" t="s">
        <v>247</v>
      </c>
      <c r="B9" s="133">
        <v>141650129</v>
      </c>
      <c r="C9" s="133">
        <v>153091881</v>
      </c>
      <c r="D9" s="133">
        <v>130789896</v>
      </c>
      <c r="E9" s="133">
        <v>155438712</v>
      </c>
      <c r="F9" s="133">
        <v>138528529</v>
      </c>
      <c r="G9" s="133">
        <v>112741344</v>
      </c>
      <c r="H9" s="133">
        <v>125533490</v>
      </c>
      <c r="I9" s="133">
        <v>114827716</v>
      </c>
      <c r="J9" s="133">
        <v>85186712</v>
      </c>
      <c r="K9" s="133">
        <v>83656930</v>
      </c>
      <c r="L9" s="133">
        <v>110557889</v>
      </c>
      <c r="M9" s="133">
        <v>70095966</v>
      </c>
      <c r="N9" s="133">
        <v>69389297</v>
      </c>
      <c r="O9" s="133">
        <v>1491488491</v>
      </c>
      <c r="P9" s="133">
        <v>133888960</v>
      </c>
      <c r="Q9" s="133">
        <v>144927357</v>
      </c>
      <c r="R9" s="133">
        <v>119582886</v>
      </c>
      <c r="S9" s="133">
        <v>122148647</v>
      </c>
      <c r="T9" s="133">
        <v>104746633</v>
      </c>
      <c r="U9" s="133">
        <v>118748752</v>
      </c>
      <c r="V9" s="133">
        <v>123339133</v>
      </c>
      <c r="W9" s="133">
        <v>867382368</v>
      </c>
      <c r="X9" s="133">
        <v>138842397</v>
      </c>
      <c r="Y9" s="133">
        <v>124383597</v>
      </c>
      <c r="Z9" s="133">
        <v>119522069</v>
      </c>
      <c r="AA9" s="133">
        <v>110654976</v>
      </c>
      <c r="AB9" s="133">
        <v>148409295</v>
      </c>
      <c r="AC9" s="133">
        <v>116743401</v>
      </c>
      <c r="AD9" s="133" t="s">
        <v>73</v>
      </c>
      <c r="AE9" s="133">
        <v>758555735</v>
      </c>
      <c r="AF9" s="133">
        <v>66725703</v>
      </c>
      <c r="AG9" s="133">
        <v>58865028</v>
      </c>
      <c r="AH9" s="133">
        <v>53761381</v>
      </c>
      <c r="AI9" s="133">
        <v>50673839</v>
      </c>
      <c r="AJ9" s="133">
        <v>47137696</v>
      </c>
      <c r="AK9" s="133">
        <v>68589402</v>
      </c>
      <c r="AL9" s="133">
        <v>52075361</v>
      </c>
      <c r="AM9" s="133">
        <v>64644387</v>
      </c>
      <c r="AN9" s="133">
        <v>64189106</v>
      </c>
      <c r="AO9" s="133">
        <v>526661903</v>
      </c>
      <c r="AP9" s="133" t="s">
        <v>73</v>
      </c>
      <c r="AQ9" s="133">
        <v>3644088497</v>
      </c>
    </row>
    <row r="10" spans="1:43" ht="17.25" hidden="1" thickBot="1">
      <c r="A10" s="115" t="s">
        <v>248</v>
      </c>
      <c r="B10" s="133">
        <v>121667644</v>
      </c>
      <c r="C10" s="133">
        <v>128953086</v>
      </c>
      <c r="D10" s="133">
        <v>112778801</v>
      </c>
      <c r="E10" s="133">
        <v>127332723</v>
      </c>
      <c r="F10" s="133">
        <v>117852806</v>
      </c>
      <c r="G10" s="133">
        <v>101040095</v>
      </c>
      <c r="H10" s="133">
        <v>109988600</v>
      </c>
      <c r="I10" s="133">
        <v>105609365</v>
      </c>
      <c r="J10" s="133">
        <v>81737766</v>
      </c>
      <c r="K10" s="133">
        <v>81100587</v>
      </c>
      <c r="L10" s="133">
        <v>97974128</v>
      </c>
      <c r="M10" s="133">
        <v>63258795</v>
      </c>
      <c r="N10" s="133">
        <v>60608157</v>
      </c>
      <c r="O10" s="133">
        <v>1309902553</v>
      </c>
      <c r="P10" s="133">
        <v>115762663</v>
      </c>
      <c r="Q10" s="133">
        <v>122741448</v>
      </c>
      <c r="R10" s="133">
        <v>105213490</v>
      </c>
      <c r="S10" s="133">
        <v>110680923</v>
      </c>
      <c r="T10" s="133">
        <v>97477563</v>
      </c>
      <c r="U10" s="133">
        <v>104537984</v>
      </c>
      <c r="V10" s="133">
        <v>108096470</v>
      </c>
      <c r="W10" s="133">
        <v>764510541</v>
      </c>
      <c r="X10" s="133">
        <v>121116814</v>
      </c>
      <c r="Y10" s="133">
        <v>111851290</v>
      </c>
      <c r="Z10" s="133">
        <v>108132246</v>
      </c>
      <c r="AA10" s="133">
        <v>100999634</v>
      </c>
      <c r="AB10" s="133">
        <v>126915925</v>
      </c>
      <c r="AC10" s="133">
        <v>102006648</v>
      </c>
      <c r="AD10" s="133" t="s">
        <v>73</v>
      </c>
      <c r="AE10" s="133">
        <v>671022557</v>
      </c>
      <c r="AF10" s="133">
        <v>62107489</v>
      </c>
      <c r="AG10" s="133">
        <v>55498534</v>
      </c>
      <c r="AH10" s="133">
        <v>48477799</v>
      </c>
      <c r="AI10" s="133">
        <v>47961360</v>
      </c>
      <c r="AJ10" s="133">
        <v>40043609</v>
      </c>
      <c r="AK10" s="133">
        <v>64218147</v>
      </c>
      <c r="AL10" s="133">
        <v>63789530</v>
      </c>
      <c r="AM10" s="133">
        <v>81295643</v>
      </c>
      <c r="AN10" s="133">
        <v>78839236</v>
      </c>
      <c r="AO10" s="133">
        <v>542231347</v>
      </c>
      <c r="AP10" s="133" t="s">
        <v>73</v>
      </c>
      <c r="AQ10" s="133">
        <v>3287666998</v>
      </c>
    </row>
    <row r="11" spans="1:43" ht="17.25" hidden="1" thickBot="1">
      <c r="A11" s="115" t="s">
        <v>249</v>
      </c>
      <c r="B11" s="133">
        <v>137270103</v>
      </c>
      <c r="C11" s="133">
        <v>138548284</v>
      </c>
      <c r="D11" s="133">
        <v>124898721</v>
      </c>
      <c r="E11" s="133">
        <v>157685914</v>
      </c>
      <c r="F11" s="133">
        <v>116635428</v>
      </c>
      <c r="G11" s="133">
        <v>106833513</v>
      </c>
      <c r="H11" s="133">
        <v>103965509</v>
      </c>
      <c r="I11" s="133">
        <v>99135249</v>
      </c>
      <c r="J11" s="133">
        <v>67014963</v>
      </c>
      <c r="K11" s="133">
        <v>54199417</v>
      </c>
      <c r="L11" s="133">
        <v>88428041</v>
      </c>
      <c r="M11" s="133">
        <v>64643889</v>
      </c>
      <c r="N11" s="133">
        <v>76701071</v>
      </c>
      <c r="O11" s="133">
        <v>1335960102</v>
      </c>
      <c r="P11" s="133">
        <v>129442010</v>
      </c>
      <c r="Q11" s="133">
        <v>147702526</v>
      </c>
      <c r="R11" s="133">
        <v>96897325</v>
      </c>
      <c r="S11" s="133">
        <v>123225780</v>
      </c>
      <c r="T11" s="133">
        <v>90231553</v>
      </c>
      <c r="U11" s="133">
        <v>99363555</v>
      </c>
      <c r="V11" s="133">
        <v>111060204</v>
      </c>
      <c r="W11" s="133">
        <v>797922953</v>
      </c>
      <c r="X11" s="133">
        <v>125127592</v>
      </c>
      <c r="Y11" s="133">
        <v>132011126</v>
      </c>
      <c r="Z11" s="133">
        <v>128356777</v>
      </c>
      <c r="AA11" s="133">
        <v>88564803</v>
      </c>
      <c r="AB11" s="133">
        <v>153655582</v>
      </c>
      <c r="AC11" s="133">
        <v>109777609</v>
      </c>
      <c r="AD11" s="133" t="s">
        <v>73</v>
      </c>
      <c r="AE11" s="133">
        <v>737493489</v>
      </c>
      <c r="AF11" s="133">
        <v>80612274</v>
      </c>
      <c r="AG11" s="133">
        <v>53291516</v>
      </c>
      <c r="AH11" s="133">
        <v>26840899</v>
      </c>
      <c r="AI11" s="133">
        <v>15086634</v>
      </c>
      <c r="AJ11" s="133">
        <v>39850773</v>
      </c>
      <c r="AK11" s="133">
        <v>67808889</v>
      </c>
      <c r="AL11" s="133">
        <v>33015834</v>
      </c>
      <c r="AM11" s="133">
        <v>55983239</v>
      </c>
      <c r="AN11" s="133">
        <v>69876396</v>
      </c>
      <c r="AO11" s="133">
        <v>442366454</v>
      </c>
      <c r="AP11" s="133" t="s">
        <v>73</v>
      </c>
      <c r="AQ11" s="133">
        <v>3313742998</v>
      </c>
    </row>
    <row r="12" spans="1:43" ht="17.25" hidden="1" thickBot="1">
      <c r="A12" s="115" t="s">
        <v>250</v>
      </c>
      <c r="B12" s="133">
        <v>136279528</v>
      </c>
      <c r="C12" s="133">
        <v>132737874</v>
      </c>
      <c r="D12" s="133">
        <v>119349492</v>
      </c>
      <c r="E12" s="133">
        <v>152989510</v>
      </c>
      <c r="F12" s="133">
        <v>114614314</v>
      </c>
      <c r="G12" s="133">
        <v>109597334</v>
      </c>
      <c r="H12" s="133">
        <v>98667011</v>
      </c>
      <c r="I12" s="133">
        <v>90031724</v>
      </c>
      <c r="J12" s="133">
        <v>65847812</v>
      </c>
      <c r="K12" s="133">
        <v>54283161</v>
      </c>
      <c r="L12" s="133">
        <v>85596564</v>
      </c>
      <c r="M12" s="133">
        <v>72417936</v>
      </c>
      <c r="N12" s="133">
        <v>76311466</v>
      </c>
      <c r="O12" s="133">
        <v>1308723726</v>
      </c>
      <c r="P12" s="133">
        <v>125895866</v>
      </c>
      <c r="Q12" s="133">
        <v>141636576</v>
      </c>
      <c r="R12" s="133">
        <v>98303935</v>
      </c>
      <c r="S12" s="133">
        <v>118992177</v>
      </c>
      <c r="T12" s="133">
        <v>87933409</v>
      </c>
      <c r="U12" s="133">
        <v>103015038</v>
      </c>
      <c r="V12" s="133">
        <v>115074890</v>
      </c>
      <c r="W12" s="133">
        <v>790851891</v>
      </c>
      <c r="X12" s="133">
        <v>131404976</v>
      </c>
      <c r="Y12" s="133">
        <v>129477547</v>
      </c>
      <c r="Z12" s="133">
        <v>138326197</v>
      </c>
      <c r="AA12" s="133">
        <v>89481322</v>
      </c>
      <c r="AB12" s="133">
        <v>151419571</v>
      </c>
      <c r="AC12" s="133">
        <v>109207796</v>
      </c>
      <c r="AD12" s="133" t="s">
        <v>73</v>
      </c>
      <c r="AE12" s="133">
        <v>749317409</v>
      </c>
      <c r="AF12" s="133">
        <v>79741247</v>
      </c>
      <c r="AG12" s="133">
        <v>55172145</v>
      </c>
      <c r="AH12" s="133">
        <v>40849541</v>
      </c>
      <c r="AI12" s="133">
        <v>15044434</v>
      </c>
      <c r="AJ12" s="133">
        <v>38414531</v>
      </c>
      <c r="AK12" s="133">
        <v>73715028</v>
      </c>
      <c r="AL12" s="133">
        <v>30283545</v>
      </c>
      <c r="AM12" s="133">
        <v>58008794</v>
      </c>
      <c r="AN12" s="133">
        <v>73620709</v>
      </c>
      <c r="AO12" s="133">
        <v>464849974</v>
      </c>
      <c r="AP12" s="133" t="s">
        <v>73</v>
      </c>
      <c r="AQ12" s="133">
        <v>3313743000</v>
      </c>
    </row>
    <row r="13" spans="1:43" ht="17.25" hidden="1" thickBot="1">
      <c r="A13" s="115" t="s">
        <v>251</v>
      </c>
      <c r="B13" s="133">
        <v>138585482.85795873</v>
      </c>
      <c r="C13" s="133">
        <v>137553347.32972056</v>
      </c>
      <c r="D13" s="133">
        <v>122692982.92378594</v>
      </c>
      <c r="E13" s="133">
        <v>150362901.37995154</v>
      </c>
      <c r="F13" s="133">
        <v>119442829.00334397</v>
      </c>
      <c r="G13" s="133">
        <v>111606002.48636502</v>
      </c>
      <c r="H13" s="133">
        <v>98836298.284811407</v>
      </c>
      <c r="I13" s="133">
        <v>89025564.689524889</v>
      </c>
      <c r="J13" s="133">
        <v>67038805.877084211</v>
      </c>
      <c r="K13" s="133">
        <v>51235523.515460119</v>
      </c>
      <c r="L13" s="133">
        <v>85090110.577621162</v>
      </c>
      <c r="M13" s="133">
        <v>65630892.900828652</v>
      </c>
      <c r="N13" s="133">
        <v>74330668.238543719</v>
      </c>
      <c r="O13" s="133">
        <v>1311431410.0649998</v>
      </c>
      <c r="P13" s="133">
        <v>127569051.36025208</v>
      </c>
      <c r="Q13" s="133">
        <v>137965063.31705219</v>
      </c>
      <c r="R13" s="133">
        <v>93599285.299849853</v>
      </c>
      <c r="S13" s="133">
        <v>119683389.30863419</v>
      </c>
      <c r="T13" s="133">
        <v>82709792.637989521</v>
      </c>
      <c r="U13" s="133">
        <v>97118140.41833204</v>
      </c>
      <c r="V13" s="133">
        <v>113822165.5228902</v>
      </c>
      <c r="W13" s="133">
        <v>772466887.86500013</v>
      </c>
      <c r="X13" s="133">
        <v>136516047.59621412</v>
      </c>
      <c r="Y13" s="133">
        <v>131613205</v>
      </c>
      <c r="Z13" s="133">
        <v>134115136.83917324</v>
      </c>
      <c r="AA13" s="133">
        <v>87077087.427339971</v>
      </c>
      <c r="AB13" s="133">
        <v>152492082.01101565</v>
      </c>
      <c r="AC13" s="133">
        <v>114595821.07707614</v>
      </c>
      <c r="AD13" s="133" t="s">
        <v>73</v>
      </c>
      <c r="AE13" s="133">
        <v>756409379.95081925</v>
      </c>
      <c r="AF13" s="133">
        <v>74016283.800131887</v>
      </c>
      <c r="AG13" s="133">
        <v>55314105.664739281</v>
      </c>
      <c r="AH13" s="133">
        <v>38612595.346280448</v>
      </c>
      <c r="AI13" s="133">
        <v>42437887.406017251</v>
      </c>
      <c r="AJ13" s="133">
        <v>30513078.586131804</v>
      </c>
      <c r="AK13" s="133">
        <v>74339121.708436325</v>
      </c>
      <c r="AL13" s="133">
        <v>26751688.214762293</v>
      </c>
      <c r="AM13" s="133">
        <v>56547077.48972775</v>
      </c>
      <c r="AN13" s="133">
        <v>74903484.548772931</v>
      </c>
      <c r="AO13" s="133">
        <v>473435322.76499993</v>
      </c>
      <c r="AP13" s="133" t="s">
        <v>73</v>
      </c>
      <c r="AQ13" s="133">
        <v>3313743000.6458187</v>
      </c>
    </row>
    <row r="14" spans="1:43" ht="17.25" hidden="1" thickBot="1">
      <c r="A14" s="115" t="s">
        <v>252</v>
      </c>
      <c r="B14" s="134">
        <v>110652133</v>
      </c>
      <c r="C14" s="134">
        <v>113608029</v>
      </c>
      <c r="D14" s="134">
        <v>105431190</v>
      </c>
      <c r="E14" s="134">
        <v>123791778</v>
      </c>
      <c r="F14" s="134">
        <v>85712747</v>
      </c>
      <c r="G14" s="134">
        <v>100530801</v>
      </c>
      <c r="H14" s="134">
        <v>76185466</v>
      </c>
      <c r="I14" s="134">
        <v>97411107</v>
      </c>
      <c r="J14" s="134">
        <v>61725197</v>
      </c>
      <c r="K14" s="134">
        <v>55464491</v>
      </c>
      <c r="L14" s="134">
        <v>88059043</v>
      </c>
      <c r="M14" s="134">
        <v>70242741</v>
      </c>
      <c r="N14" s="134">
        <v>61088559</v>
      </c>
      <c r="O14" s="134">
        <v>1149903282</v>
      </c>
      <c r="P14" s="134">
        <v>120203240</v>
      </c>
      <c r="Q14" s="134">
        <v>126024761</v>
      </c>
      <c r="R14" s="134">
        <v>73912637</v>
      </c>
      <c r="S14" s="134">
        <v>128825611</v>
      </c>
      <c r="T14" s="134">
        <v>73239720</v>
      </c>
      <c r="U14" s="134">
        <v>69805042</v>
      </c>
      <c r="V14" s="134">
        <v>105519742</v>
      </c>
      <c r="W14" s="134">
        <v>697530753</v>
      </c>
      <c r="X14" s="134">
        <v>106414300</v>
      </c>
      <c r="Y14" s="134">
        <v>96299786</v>
      </c>
      <c r="Z14" s="134">
        <v>115819770</v>
      </c>
      <c r="AA14" s="134">
        <v>72132757</v>
      </c>
      <c r="AB14" s="134">
        <v>104913263</v>
      </c>
      <c r="AC14" s="134">
        <v>98779388</v>
      </c>
      <c r="AD14" s="134" t="s">
        <v>73</v>
      </c>
      <c r="AE14" s="134">
        <v>594359264</v>
      </c>
      <c r="AF14" s="134">
        <v>70541757</v>
      </c>
      <c r="AG14" s="134">
        <v>59049054</v>
      </c>
      <c r="AH14" s="134">
        <v>53177813</v>
      </c>
      <c r="AI14" s="134">
        <v>48163760</v>
      </c>
      <c r="AJ14" s="134">
        <v>47832278</v>
      </c>
      <c r="AK14" s="134">
        <v>72472552</v>
      </c>
      <c r="AL14" s="134">
        <v>40902239</v>
      </c>
      <c r="AM14" s="134">
        <v>73682659</v>
      </c>
      <c r="AN14" s="134">
        <v>81627100</v>
      </c>
      <c r="AO14" s="134">
        <v>547449212</v>
      </c>
      <c r="AP14" s="134">
        <v>500000</v>
      </c>
      <c r="AQ14" s="134">
        <v>2989742511</v>
      </c>
    </row>
    <row r="15" spans="1:43" ht="17.25" thickBot="1">
      <c r="A15" s="115" t="s">
        <v>253</v>
      </c>
      <c r="B15" s="134">
        <v>101745479</v>
      </c>
      <c r="C15" s="134">
        <v>123694975</v>
      </c>
      <c r="D15" s="134">
        <v>102817220</v>
      </c>
      <c r="E15" s="134">
        <v>135055893</v>
      </c>
      <c r="F15" s="134">
        <v>95807922</v>
      </c>
      <c r="G15" s="134">
        <v>88097119</v>
      </c>
      <c r="H15" s="134">
        <v>105616033</v>
      </c>
      <c r="I15" s="134">
        <v>93144107</v>
      </c>
      <c r="J15" s="134">
        <v>72104643</v>
      </c>
      <c r="K15" s="134">
        <v>50737899</v>
      </c>
      <c r="L15" s="134">
        <v>67316663</v>
      </c>
      <c r="M15" s="134">
        <v>62671656</v>
      </c>
      <c r="N15" s="134">
        <v>65948085</v>
      </c>
      <c r="O15" s="134">
        <v>1164757694</v>
      </c>
      <c r="P15" s="134">
        <v>123303108</v>
      </c>
      <c r="Q15" s="134">
        <v>139170379</v>
      </c>
      <c r="R15" s="134">
        <v>78410425</v>
      </c>
      <c r="S15" s="134">
        <v>124673680</v>
      </c>
      <c r="T15" s="134">
        <v>77540411</v>
      </c>
      <c r="U15" s="134">
        <v>68361595</v>
      </c>
      <c r="V15" s="134">
        <v>102109690</v>
      </c>
      <c r="W15" s="134">
        <v>713569288</v>
      </c>
      <c r="X15" s="134">
        <v>118872329</v>
      </c>
      <c r="Y15" s="134">
        <v>106025367</v>
      </c>
      <c r="Z15" s="134">
        <v>128519087</v>
      </c>
      <c r="AA15" s="134">
        <v>73664728</v>
      </c>
      <c r="AB15" s="134">
        <v>114701825</v>
      </c>
      <c r="AC15" s="134">
        <v>78721947</v>
      </c>
      <c r="AD15" s="134" t="s">
        <v>73</v>
      </c>
      <c r="AE15" s="134">
        <v>620505283</v>
      </c>
      <c r="AF15" s="134">
        <v>52917777</v>
      </c>
      <c r="AG15" s="134">
        <v>49146149</v>
      </c>
      <c r="AH15" s="134">
        <v>37600736</v>
      </c>
      <c r="AI15" s="134">
        <v>38374550</v>
      </c>
      <c r="AJ15" s="134">
        <v>33560053</v>
      </c>
      <c r="AK15" s="134">
        <v>59158720</v>
      </c>
      <c r="AL15" s="134">
        <v>29552954</v>
      </c>
      <c r="AM15" s="134">
        <v>55552773</v>
      </c>
      <c r="AN15" s="134">
        <v>88744919</v>
      </c>
      <c r="AO15" s="134">
        <v>444608631</v>
      </c>
      <c r="AP15" s="134">
        <v>500000</v>
      </c>
      <c r="AQ15" s="134">
        <v>2943940896</v>
      </c>
    </row>
    <row r="16" spans="1:43" ht="17.25" thickBot="1">
      <c r="A16" s="115" t="s">
        <v>254</v>
      </c>
      <c r="B16" s="134">
        <v>104901335</v>
      </c>
      <c r="C16" s="134">
        <v>126123592</v>
      </c>
      <c r="D16" s="134">
        <v>101875657</v>
      </c>
      <c r="E16" s="134">
        <v>131478209</v>
      </c>
      <c r="F16" s="134">
        <v>94555359</v>
      </c>
      <c r="G16" s="134">
        <v>89400031</v>
      </c>
      <c r="H16" s="134">
        <v>110775658</v>
      </c>
      <c r="I16" s="134">
        <v>94667333</v>
      </c>
      <c r="J16" s="134">
        <v>69699207</v>
      </c>
      <c r="K16" s="134">
        <v>51057452</v>
      </c>
      <c r="L16" s="134">
        <v>67480129</v>
      </c>
      <c r="M16" s="134">
        <v>61034168</v>
      </c>
      <c r="N16" s="134">
        <v>67769070</v>
      </c>
      <c r="O16" s="134">
        <v>1170817200</v>
      </c>
      <c r="P16" s="134">
        <v>125059012</v>
      </c>
      <c r="Q16" s="134">
        <v>143851068</v>
      </c>
      <c r="R16" s="134">
        <v>76112373</v>
      </c>
      <c r="S16" s="134">
        <v>121048196</v>
      </c>
      <c r="T16" s="134">
        <v>75935233</v>
      </c>
      <c r="U16" s="134">
        <v>72564006</v>
      </c>
      <c r="V16" s="134">
        <v>102650830</v>
      </c>
      <c r="W16" s="134">
        <v>717220718</v>
      </c>
      <c r="X16" s="134">
        <v>117850677</v>
      </c>
      <c r="Y16" s="134">
        <v>108173483</v>
      </c>
      <c r="Z16" s="134">
        <v>123251609</v>
      </c>
      <c r="AA16" s="134">
        <v>72699222</v>
      </c>
      <c r="AB16" s="134">
        <v>121005637</v>
      </c>
      <c r="AC16" s="134">
        <v>77550066</v>
      </c>
      <c r="AD16" s="134" t="s">
        <v>73</v>
      </c>
      <c r="AE16" s="134">
        <v>620530694</v>
      </c>
      <c r="AF16" s="134">
        <v>52647949</v>
      </c>
      <c r="AG16" s="134">
        <v>50111188</v>
      </c>
      <c r="AH16" s="134">
        <v>38514752</v>
      </c>
      <c r="AI16" s="134">
        <v>35710599</v>
      </c>
      <c r="AJ16" s="134">
        <v>33700812</v>
      </c>
      <c r="AK16" s="134">
        <v>59059147</v>
      </c>
      <c r="AL16" s="134">
        <v>29505155</v>
      </c>
      <c r="AM16" s="134">
        <v>52247347</v>
      </c>
      <c r="AN16" s="134">
        <v>91677439</v>
      </c>
      <c r="AO16" s="134">
        <v>443174388</v>
      </c>
      <c r="AP16" s="134">
        <v>500000</v>
      </c>
      <c r="AQ16" s="134">
        <v>2952243000</v>
      </c>
    </row>
    <row r="17" spans="1:43">
      <c r="A17" s="115" t="s">
        <v>255</v>
      </c>
      <c r="B17" s="134">
        <v>109770065</v>
      </c>
      <c r="C17" s="134">
        <v>118521486</v>
      </c>
      <c r="D17" s="134">
        <v>98450279</v>
      </c>
      <c r="E17" s="134">
        <v>119655679</v>
      </c>
      <c r="F17" s="134">
        <v>89689483</v>
      </c>
      <c r="G17" s="134">
        <v>89476582</v>
      </c>
      <c r="H17" s="134">
        <v>98655316</v>
      </c>
      <c r="I17" s="134">
        <v>97647343</v>
      </c>
      <c r="J17" s="134">
        <v>65168201</v>
      </c>
      <c r="K17" s="134">
        <v>48930287</v>
      </c>
      <c r="L17" s="134">
        <v>67046465</v>
      </c>
      <c r="M17" s="134">
        <v>49597519</v>
      </c>
      <c r="N17" s="134">
        <v>60878891</v>
      </c>
      <c r="O17" s="134">
        <v>1113487596</v>
      </c>
      <c r="P17" s="134">
        <v>128065192</v>
      </c>
      <c r="Q17" s="134">
        <v>131565106</v>
      </c>
      <c r="R17" s="134">
        <v>62653061</v>
      </c>
      <c r="S17" s="134">
        <v>123698554</v>
      </c>
      <c r="T17" s="134">
        <v>63905528</v>
      </c>
      <c r="U17" s="134">
        <v>74999580</v>
      </c>
      <c r="V17" s="134">
        <v>99402336</v>
      </c>
      <c r="W17" s="134">
        <v>684289357</v>
      </c>
      <c r="X17" s="134">
        <v>109078837</v>
      </c>
      <c r="Y17" s="134">
        <v>117210347</v>
      </c>
      <c r="Z17" s="134">
        <v>117010526</v>
      </c>
      <c r="AA17" s="134">
        <v>60362633</v>
      </c>
      <c r="AB17" s="134">
        <v>127656081</v>
      </c>
      <c r="AC17" s="134">
        <v>82236216</v>
      </c>
      <c r="AD17" s="134">
        <v>10083575</v>
      </c>
      <c r="AE17" s="134">
        <v>623638215</v>
      </c>
      <c r="AF17" s="134">
        <v>50438218</v>
      </c>
      <c r="AG17" s="134">
        <v>40682769</v>
      </c>
      <c r="AH17" s="134">
        <v>34250914</v>
      </c>
      <c r="AI17" s="134">
        <v>34436783</v>
      </c>
      <c r="AJ17" s="134">
        <v>28123270</v>
      </c>
      <c r="AK17" s="134">
        <v>57131287</v>
      </c>
      <c r="AL17" s="134">
        <v>33114324</v>
      </c>
      <c r="AM17" s="134">
        <v>49414713</v>
      </c>
      <c r="AN17" s="134">
        <v>85682979</v>
      </c>
      <c r="AO17" s="134">
        <v>413275257</v>
      </c>
      <c r="AP17" s="134">
        <v>500000</v>
      </c>
      <c r="AQ17" s="134">
        <v>2835190425</v>
      </c>
    </row>
    <row r="18" spans="1:43">
      <c r="A18" s="183" t="s">
        <v>344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34">
        <v>35179715</v>
      </c>
      <c r="AJ18" s="134">
        <v>18529483</v>
      </c>
      <c r="AK18" s="184"/>
      <c r="AL18" s="184"/>
      <c r="AM18" s="184"/>
      <c r="AN18" s="184"/>
      <c r="AO18" s="184"/>
      <c r="AP18" s="184"/>
      <c r="AQ18" s="184"/>
    </row>
    <row r="19" spans="1:43">
      <c r="B19" s="136">
        <f>SUM(B10:B17)</f>
        <v>960871769.85795879</v>
      </c>
      <c r="C19" s="136">
        <f t="shared" ref="C19:AO19" si="0">SUM(C10:C17)</f>
        <v>1019740673.3297205</v>
      </c>
      <c r="D19" s="136">
        <f t="shared" si="0"/>
        <v>888294342.92378592</v>
      </c>
      <c r="E19" s="136">
        <f t="shared" si="0"/>
        <v>1098352607.3799515</v>
      </c>
      <c r="F19" s="136">
        <f t="shared" si="0"/>
        <v>834310888.00334394</v>
      </c>
      <c r="G19" s="136">
        <f t="shared" si="0"/>
        <v>796581477.48636508</v>
      </c>
      <c r="H19" s="136">
        <f t="shared" si="0"/>
        <v>802689891.28481138</v>
      </c>
      <c r="I19" s="136">
        <f t="shared" si="0"/>
        <v>766671792.68952489</v>
      </c>
      <c r="J19" s="136">
        <f t="shared" si="0"/>
        <v>550336594.87708426</v>
      </c>
      <c r="K19" s="136">
        <f t="shared" si="0"/>
        <v>447008817.51546013</v>
      </c>
      <c r="L19" s="136">
        <f t="shared" si="0"/>
        <v>646991143.57762122</v>
      </c>
      <c r="M19" s="136">
        <f t="shared" si="0"/>
        <v>509497596.90082866</v>
      </c>
      <c r="N19" s="136">
        <f t="shared" si="0"/>
        <v>543635967.23854375</v>
      </c>
      <c r="O19" s="136">
        <f t="shared" si="0"/>
        <v>9864983563.0649986</v>
      </c>
      <c r="P19" s="136">
        <f t="shared" si="0"/>
        <v>995300142.36025214</v>
      </c>
      <c r="Q19" s="136">
        <f t="shared" si="0"/>
        <v>1090656927.3170521</v>
      </c>
      <c r="R19" s="136">
        <f t="shared" si="0"/>
        <v>685102531.29984987</v>
      </c>
      <c r="S19" s="136">
        <f t="shared" si="0"/>
        <v>970828310.30863416</v>
      </c>
      <c r="T19" s="136">
        <f t="shared" si="0"/>
        <v>648973209.63798952</v>
      </c>
      <c r="U19" s="136">
        <f t="shared" si="0"/>
        <v>689764940.4183321</v>
      </c>
      <c r="V19" s="136">
        <f t="shared" si="0"/>
        <v>857736327.52289021</v>
      </c>
      <c r="W19" s="136">
        <f t="shared" si="0"/>
        <v>5938362388.8649998</v>
      </c>
      <c r="X19" s="136">
        <f t="shared" si="0"/>
        <v>966381572.59621406</v>
      </c>
      <c r="Y19" s="136">
        <f t="shared" si="0"/>
        <v>932662151</v>
      </c>
      <c r="Z19" s="136">
        <f t="shared" si="0"/>
        <v>993531348.83917332</v>
      </c>
      <c r="AA19" s="136">
        <f t="shared" si="0"/>
        <v>644982186.42734003</v>
      </c>
      <c r="AB19" s="136">
        <f t="shared" si="0"/>
        <v>1052759966.0110157</v>
      </c>
      <c r="AC19" s="136">
        <f t="shared" si="0"/>
        <v>772875491.0770762</v>
      </c>
      <c r="AD19" s="136">
        <f t="shared" si="0"/>
        <v>10083575</v>
      </c>
      <c r="AE19" s="136">
        <f t="shared" si="0"/>
        <v>5373276290.950819</v>
      </c>
      <c r="AF19" s="136">
        <f t="shared" si="0"/>
        <v>523022994.80013192</v>
      </c>
      <c r="AG19" s="136">
        <f t="shared" si="0"/>
        <v>418265460.66473925</v>
      </c>
      <c r="AH19" s="136">
        <f t="shared" si="0"/>
        <v>318325049.34628046</v>
      </c>
      <c r="AI19" s="136">
        <f>SUM(AI10:AI18)</f>
        <v>312395722.40601724</v>
      </c>
      <c r="AJ19" s="136">
        <f>SUM(AJ10:AJ18)</f>
        <v>310567887.58613181</v>
      </c>
      <c r="AK19" s="136">
        <f t="shared" si="0"/>
        <v>527902891.70843631</v>
      </c>
      <c r="AL19" s="136">
        <f t="shared" si="0"/>
        <v>286915269.21476233</v>
      </c>
      <c r="AM19" s="136">
        <f t="shared" si="0"/>
        <v>482732245.48972774</v>
      </c>
      <c r="AN19" s="136">
        <f t="shared" si="0"/>
        <v>644972262.54877293</v>
      </c>
      <c r="AO19" s="136">
        <f t="shared" si="0"/>
        <v>3771390585.7649999</v>
      </c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Y115"/>
  <sheetViews>
    <sheetView view="pageBreakPreview" zoomScale="90" zoomScaleNormal="100" zoomScaleSheetLayoutView="90" workbookViewId="0">
      <pane xSplit="1" ySplit="4" topLeftCell="H5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RowHeight="18" customHeight="1"/>
  <cols>
    <col min="1" max="1" width="18.75" style="151" customWidth="1"/>
    <col min="2" max="2" width="16.625" style="143" customWidth="1"/>
    <col min="3" max="3" width="17.875" style="143" customWidth="1"/>
    <col min="4" max="4" width="19.375" style="62" customWidth="1"/>
    <col min="5" max="5" width="16.625" style="143" customWidth="1"/>
    <col min="6" max="6" width="17.75" style="143" customWidth="1"/>
    <col min="7" max="7" width="19.25" style="1" customWidth="1"/>
    <col min="8" max="8" width="16.625" style="143" customWidth="1"/>
    <col min="9" max="9" width="18.75" style="143" customWidth="1"/>
    <col min="10" max="10" width="18.875" style="1" bestFit="1" customWidth="1"/>
    <col min="11" max="16384" width="9" style="1"/>
  </cols>
  <sheetData>
    <row r="1" spans="1:13" ht="18" customHeight="1">
      <c r="A1" s="245" t="s">
        <v>277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3" ht="18" customHeight="1" thickBot="1">
      <c r="A2" s="147"/>
      <c r="B2" s="144"/>
      <c r="C2" s="144"/>
      <c r="D2" s="144"/>
      <c r="E2" s="144"/>
      <c r="F2" s="144"/>
      <c r="G2" s="144"/>
      <c r="H2" s="144"/>
      <c r="I2" s="144"/>
      <c r="J2" s="144"/>
    </row>
    <row r="3" spans="1:13" ht="19.5">
      <c r="A3" s="148"/>
      <c r="B3" s="242" t="s">
        <v>195</v>
      </c>
      <c r="C3" s="243"/>
      <c r="D3" s="244"/>
      <c r="E3" s="242" t="s">
        <v>278</v>
      </c>
      <c r="F3" s="243"/>
      <c r="G3" s="244"/>
      <c r="H3" s="242" t="s">
        <v>323</v>
      </c>
      <c r="I3" s="243"/>
      <c r="J3" s="244"/>
      <c r="K3" s="242" t="s">
        <v>343</v>
      </c>
      <c r="L3" s="243"/>
      <c r="M3" s="244"/>
    </row>
    <row r="4" spans="1:13" s="2" customFormat="1" ht="21" customHeight="1">
      <c r="A4" s="153" t="s">
        <v>318</v>
      </c>
      <c r="B4" s="157" t="s">
        <v>319</v>
      </c>
      <c r="C4" s="152" t="s">
        <v>320</v>
      </c>
      <c r="D4" s="158" t="s">
        <v>321</v>
      </c>
      <c r="E4" s="157" t="s">
        <v>319</v>
      </c>
      <c r="F4" s="152" t="s">
        <v>320</v>
      </c>
      <c r="G4" s="158" t="s">
        <v>321</v>
      </c>
      <c r="H4" s="157" t="s">
        <v>319</v>
      </c>
      <c r="I4" s="152" t="s">
        <v>320</v>
      </c>
      <c r="J4" s="158" t="s">
        <v>321</v>
      </c>
      <c r="K4" s="157" t="s">
        <v>319</v>
      </c>
      <c r="L4" s="152" t="s">
        <v>320</v>
      </c>
      <c r="M4" s="158" t="s">
        <v>321</v>
      </c>
    </row>
    <row r="5" spans="1:13" ht="18" customHeight="1">
      <c r="A5" s="154" t="s">
        <v>279</v>
      </c>
      <c r="B5" s="159">
        <v>23126225</v>
      </c>
      <c r="C5" s="145">
        <f t="shared" ref="C5:C30" si="0">D5-B5</f>
        <v>78619254</v>
      </c>
      <c r="D5" s="160">
        <v>101745479</v>
      </c>
      <c r="E5" s="159">
        <f t="shared" ref="E5:E30" si="1">G5-F5</f>
        <v>22871559</v>
      </c>
      <c r="F5" s="145">
        <v>82029776</v>
      </c>
      <c r="G5" s="160">
        <v>104901335</v>
      </c>
      <c r="H5" s="159">
        <v>22919545</v>
      </c>
      <c r="I5" s="145">
        <v>86850520</v>
      </c>
      <c r="J5" s="160">
        <v>109770065</v>
      </c>
    </row>
    <row r="6" spans="1:13" ht="18" customHeight="1">
      <c r="A6" s="154" t="s">
        <v>280</v>
      </c>
      <c r="B6" s="159">
        <v>31721310</v>
      </c>
      <c r="C6" s="145">
        <f t="shared" si="0"/>
        <v>91973665</v>
      </c>
      <c r="D6" s="160">
        <v>123694975</v>
      </c>
      <c r="E6" s="159">
        <f t="shared" si="1"/>
        <v>30434343</v>
      </c>
      <c r="F6" s="145">
        <v>95689249</v>
      </c>
      <c r="G6" s="160">
        <v>126123592</v>
      </c>
      <c r="H6" s="159">
        <v>30239836</v>
      </c>
      <c r="I6" s="145">
        <v>88281650</v>
      </c>
      <c r="J6" s="160">
        <v>118521486</v>
      </c>
    </row>
    <row r="7" spans="1:13" ht="18" customHeight="1">
      <c r="A7" s="154" t="s">
        <v>281</v>
      </c>
      <c r="B7" s="159">
        <v>20674029</v>
      </c>
      <c r="C7" s="145">
        <f t="shared" si="0"/>
        <v>82143191</v>
      </c>
      <c r="D7" s="160">
        <v>102817220</v>
      </c>
      <c r="E7" s="159">
        <f t="shared" si="1"/>
        <v>20022011</v>
      </c>
      <c r="F7" s="145">
        <v>81853646</v>
      </c>
      <c r="G7" s="160">
        <v>101875657</v>
      </c>
      <c r="H7" s="159">
        <v>18029493</v>
      </c>
      <c r="I7" s="145">
        <v>80420786</v>
      </c>
      <c r="J7" s="160">
        <v>98450279</v>
      </c>
    </row>
    <row r="8" spans="1:13" ht="18" customHeight="1">
      <c r="A8" s="154" t="s">
        <v>282</v>
      </c>
      <c r="B8" s="159">
        <v>31847731</v>
      </c>
      <c r="C8" s="145">
        <f t="shared" si="0"/>
        <v>103208162</v>
      </c>
      <c r="D8" s="160">
        <v>135055893</v>
      </c>
      <c r="E8" s="159">
        <f t="shared" si="1"/>
        <v>31356973</v>
      </c>
      <c r="F8" s="145">
        <v>100121236</v>
      </c>
      <c r="G8" s="160">
        <v>131478209</v>
      </c>
      <c r="H8" s="159">
        <v>31299110</v>
      </c>
      <c r="I8" s="145">
        <v>88356569</v>
      </c>
      <c r="J8" s="160">
        <v>119655679</v>
      </c>
    </row>
    <row r="9" spans="1:13" ht="18" customHeight="1">
      <c r="A9" s="154" t="s">
        <v>283</v>
      </c>
      <c r="B9" s="159">
        <v>34282871</v>
      </c>
      <c r="C9" s="145">
        <f t="shared" si="0"/>
        <v>61525051</v>
      </c>
      <c r="D9" s="160">
        <v>95807922</v>
      </c>
      <c r="E9" s="159">
        <f t="shared" si="1"/>
        <v>34011226</v>
      </c>
      <c r="F9" s="145">
        <v>60544133</v>
      </c>
      <c r="G9" s="160">
        <v>94555359</v>
      </c>
      <c r="H9" s="159">
        <v>32816713</v>
      </c>
      <c r="I9" s="145">
        <v>56872770</v>
      </c>
      <c r="J9" s="160">
        <v>89689483</v>
      </c>
    </row>
    <row r="10" spans="1:13" ht="18" customHeight="1">
      <c r="A10" s="154" t="s">
        <v>284</v>
      </c>
      <c r="B10" s="159">
        <v>17705980</v>
      </c>
      <c r="C10" s="145">
        <f t="shared" si="0"/>
        <v>70391139</v>
      </c>
      <c r="D10" s="160">
        <v>88097119</v>
      </c>
      <c r="E10" s="159">
        <f t="shared" si="1"/>
        <v>16717671</v>
      </c>
      <c r="F10" s="145">
        <v>72682360</v>
      </c>
      <c r="G10" s="160">
        <v>89400031</v>
      </c>
      <c r="H10" s="159">
        <v>16163115</v>
      </c>
      <c r="I10" s="145">
        <v>73313467</v>
      </c>
      <c r="J10" s="160">
        <v>89476582</v>
      </c>
    </row>
    <row r="11" spans="1:13" ht="18" customHeight="1">
      <c r="A11" s="154" t="s">
        <v>285</v>
      </c>
      <c r="B11" s="159">
        <v>23739391</v>
      </c>
      <c r="C11" s="145">
        <f t="shared" si="0"/>
        <v>81876642</v>
      </c>
      <c r="D11" s="160">
        <v>105616033</v>
      </c>
      <c r="E11" s="159">
        <f t="shared" si="1"/>
        <v>22329388</v>
      </c>
      <c r="F11" s="145">
        <v>88446270</v>
      </c>
      <c r="G11" s="160">
        <v>110775658</v>
      </c>
      <c r="H11" s="159">
        <v>21722776</v>
      </c>
      <c r="I11" s="145">
        <v>76932540</v>
      </c>
      <c r="J11" s="160">
        <v>98655316</v>
      </c>
    </row>
    <row r="12" spans="1:13" ht="18" customHeight="1">
      <c r="A12" s="154" t="s">
        <v>286</v>
      </c>
      <c r="B12" s="159">
        <v>15488570</v>
      </c>
      <c r="C12" s="145">
        <f t="shared" si="0"/>
        <v>77655537</v>
      </c>
      <c r="D12" s="160">
        <v>93144107</v>
      </c>
      <c r="E12" s="159">
        <f t="shared" si="1"/>
        <v>14252747</v>
      </c>
      <c r="F12" s="145">
        <v>80414586</v>
      </c>
      <c r="G12" s="160">
        <v>94667333</v>
      </c>
      <c r="H12" s="159">
        <v>13228999</v>
      </c>
      <c r="I12" s="145">
        <v>84418344</v>
      </c>
      <c r="J12" s="160">
        <v>97647343</v>
      </c>
    </row>
    <row r="13" spans="1:13" ht="18" customHeight="1">
      <c r="A13" s="154" t="s">
        <v>287</v>
      </c>
      <c r="B13" s="159">
        <v>17661140</v>
      </c>
      <c r="C13" s="145">
        <f t="shared" si="0"/>
        <v>54443503</v>
      </c>
      <c r="D13" s="160">
        <v>72104643</v>
      </c>
      <c r="E13" s="159">
        <f t="shared" si="1"/>
        <v>16112488</v>
      </c>
      <c r="F13" s="145">
        <v>53586719</v>
      </c>
      <c r="G13" s="160">
        <v>69699207</v>
      </c>
      <c r="H13" s="159">
        <v>16522390</v>
      </c>
      <c r="I13" s="145">
        <v>48645811</v>
      </c>
      <c r="J13" s="160">
        <v>65168201</v>
      </c>
    </row>
    <row r="14" spans="1:13" ht="18" customHeight="1">
      <c r="A14" s="154" t="s">
        <v>288</v>
      </c>
      <c r="B14" s="159">
        <v>16751414</v>
      </c>
      <c r="C14" s="145">
        <f t="shared" si="0"/>
        <v>33986485</v>
      </c>
      <c r="D14" s="160">
        <v>50737899</v>
      </c>
      <c r="E14" s="159">
        <f t="shared" si="1"/>
        <v>14850973</v>
      </c>
      <c r="F14" s="145">
        <v>36206479</v>
      </c>
      <c r="G14" s="160">
        <v>51057452</v>
      </c>
      <c r="H14" s="159">
        <v>13879021</v>
      </c>
      <c r="I14" s="145">
        <v>35051266</v>
      </c>
      <c r="J14" s="160">
        <v>48930287</v>
      </c>
    </row>
    <row r="15" spans="1:13" ht="18" customHeight="1">
      <c r="A15" s="154" t="s">
        <v>289</v>
      </c>
      <c r="B15" s="159">
        <v>10889760</v>
      </c>
      <c r="C15" s="145">
        <f t="shared" si="0"/>
        <v>56426903</v>
      </c>
      <c r="D15" s="160">
        <v>67316663</v>
      </c>
      <c r="E15" s="159">
        <f t="shared" si="1"/>
        <v>8510523</v>
      </c>
      <c r="F15" s="145">
        <v>58969606</v>
      </c>
      <c r="G15" s="160">
        <v>67480129</v>
      </c>
      <c r="H15" s="159">
        <v>8258373</v>
      </c>
      <c r="I15" s="145">
        <v>58788092</v>
      </c>
      <c r="J15" s="160">
        <v>67046465</v>
      </c>
    </row>
    <row r="16" spans="1:13" ht="18" customHeight="1">
      <c r="A16" s="154" t="s">
        <v>290</v>
      </c>
      <c r="B16" s="159">
        <v>15291338</v>
      </c>
      <c r="C16" s="145">
        <f t="shared" si="0"/>
        <v>47380318</v>
      </c>
      <c r="D16" s="160">
        <v>62671656</v>
      </c>
      <c r="E16" s="159">
        <f t="shared" si="1"/>
        <v>14880372</v>
      </c>
      <c r="F16" s="145">
        <v>46153796</v>
      </c>
      <c r="G16" s="160">
        <v>61034168</v>
      </c>
      <c r="H16" s="159">
        <v>13714486</v>
      </c>
      <c r="I16" s="145">
        <v>35883033</v>
      </c>
      <c r="J16" s="160">
        <v>49597519</v>
      </c>
    </row>
    <row r="17" spans="1:10" ht="18" customHeight="1">
      <c r="A17" s="154" t="s">
        <v>291</v>
      </c>
      <c r="B17" s="159">
        <v>11869848</v>
      </c>
      <c r="C17" s="145">
        <f t="shared" si="0"/>
        <v>54078237</v>
      </c>
      <c r="D17" s="160">
        <v>65948085</v>
      </c>
      <c r="E17" s="159">
        <f t="shared" si="1"/>
        <v>10604037</v>
      </c>
      <c r="F17" s="145">
        <v>57165033</v>
      </c>
      <c r="G17" s="160">
        <v>67769070</v>
      </c>
      <c r="H17" s="159">
        <v>10247394</v>
      </c>
      <c r="I17" s="145">
        <v>50631497</v>
      </c>
      <c r="J17" s="160">
        <v>60878891</v>
      </c>
    </row>
    <row r="18" spans="1:10" ht="18" customHeight="1">
      <c r="A18" s="154" t="s">
        <v>292</v>
      </c>
      <c r="B18" s="159">
        <v>23297734</v>
      </c>
      <c r="C18" s="145">
        <f t="shared" si="0"/>
        <v>100005374</v>
      </c>
      <c r="D18" s="160">
        <v>123303108</v>
      </c>
      <c r="E18" s="159">
        <f t="shared" si="1"/>
        <v>23048079</v>
      </c>
      <c r="F18" s="145">
        <v>102010933</v>
      </c>
      <c r="G18" s="160">
        <v>125059012</v>
      </c>
      <c r="H18" s="159">
        <v>23258561</v>
      </c>
      <c r="I18" s="145">
        <v>104806631</v>
      </c>
      <c r="J18" s="160">
        <v>128065192</v>
      </c>
    </row>
    <row r="19" spans="1:10" ht="18" customHeight="1">
      <c r="A19" s="154" t="s">
        <v>293</v>
      </c>
      <c r="B19" s="159">
        <v>27052353</v>
      </c>
      <c r="C19" s="145">
        <f t="shared" si="0"/>
        <v>112118026</v>
      </c>
      <c r="D19" s="160">
        <v>139170379</v>
      </c>
      <c r="E19" s="159">
        <f t="shared" si="1"/>
        <v>26377600</v>
      </c>
      <c r="F19" s="145">
        <v>117473468</v>
      </c>
      <c r="G19" s="160">
        <v>143851068</v>
      </c>
      <c r="H19" s="159">
        <v>25798626</v>
      </c>
      <c r="I19" s="145">
        <v>105766480</v>
      </c>
      <c r="J19" s="160">
        <v>131565106</v>
      </c>
    </row>
    <row r="20" spans="1:10" ht="18" customHeight="1">
      <c r="A20" s="154" t="s">
        <v>294</v>
      </c>
      <c r="B20" s="159">
        <v>11814569</v>
      </c>
      <c r="C20" s="145">
        <f t="shared" si="0"/>
        <v>66595856</v>
      </c>
      <c r="D20" s="160">
        <v>78410425</v>
      </c>
      <c r="E20" s="159">
        <f t="shared" si="1"/>
        <v>11295183</v>
      </c>
      <c r="F20" s="145">
        <v>64817190</v>
      </c>
      <c r="G20" s="160">
        <v>76112373</v>
      </c>
      <c r="H20" s="159">
        <v>11082645</v>
      </c>
      <c r="I20" s="145">
        <v>51570416</v>
      </c>
      <c r="J20" s="160">
        <v>62653061</v>
      </c>
    </row>
    <row r="21" spans="1:10" ht="18" customHeight="1">
      <c r="A21" s="154" t="s">
        <v>295</v>
      </c>
      <c r="B21" s="159">
        <v>19169563</v>
      </c>
      <c r="C21" s="145">
        <f t="shared" si="0"/>
        <v>105504117</v>
      </c>
      <c r="D21" s="160">
        <v>124673680</v>
      </c>
      <c r="E21" s="159">
        <f t="shared" si="1"/>
        <v>18353533</v>
      </c>
      <c r="F21" s="145">
        <v>102694663</v>
      </c>
      <c r="G21" s="160">
        <v>121048196</v>
      </c>
      <c r="H21" s="159">
        <v>17038735</v>
      </c>
      <c r="I21" s="145">
        <v>106659819</v>
      </c>
      <c r="J21" s="160">
        <v>123698554</v>
      </c>
    </row>
    <row r="22" spans="1:10" ht="18" customHeight="1">
      <c r="A22" s="154" t="s">
        <v>296</v>
      </c>
      <c r="B22" s="159">
        <v>14294789</v>
      </c>
      <c r="C22" s="145">
        <f t="shared" si="0"/>
        <v>63245622</v>
      </c>
      <c r="D22" s="160">
        <v>77540411</v>
      </c>
      <c r="E22" s="159">
        <f t="shared" si="1"/>
        <v>13735874</v>
      </c>
      <c r="F22" s="145">
        <v>62199359</v>
      </c>
      <c r="G22" s="160">
        <v>75935233</v>
      </c>
      <c r="H22" s="159">
        <v>12818058</v>
      </c>
      <c r="I22" s="145">
        <v>51087470</v>
      </c>
      <c r="J22" s="160">
        <v>63905528</v>
      </c>
    </row>
    <row r="23" spans="1:10" ht="18" customHeight="1">
      <c r="A23" s="154" t="s">
        <v>297</v>
      </c>
      <c r="B23" s="159">
        <v>16353814</v>
      </c>
      <c r="C23" s="145">
        <f t="shared" si="0"/>
        <v>52007781</v>
      </c>
      <c r="D23" s="160">
        <v>68361595</v>
      </c>
      <c r="E23" s="159">
        <f t="shared" si="1"/>
        <v>16320458</v>
      </c>
      <c r="F23" s="145">
        <v>56243548</v>
      </c>
      <c r="G23" s="160">
        <v>72564006</v>
      </c>
      <c r="H23" s="159">
        <v>14534769</v>
      </c>
      <c r="I23" s="145">
        <v>60464811</v>
      </c>
      <c r="J23" s="160">
        <v>74999580</v>
      </c>
    </row>
    <row r="24" spans="1:10" ht="18" customHeight="1">
      <c r="A24" s="154" t="s">
        <v>298</v>
      </c>
      <c r="B24" s="159">
        <v>22536990</v>
      </c>
      <c r="C24" s="145">
        <f t="shared" si="0"/>
        <v>79572700</v>
      </c>
      <c r="D24" s="160">
        <v>102109690</v>
      </c>
      <c r="E24" s="159">
        <f t="shared" si="1"/>
        <v>21253646</v>
      </c>
      <c r="F24" s="145">
        <v>81397184</v>
      </c>
      <c r="G24" s="160">
        <v>102650830</v>
      </c>
      <c r="H24" s="159">
        <v>20751594</v>
      </c>
      <c r="I24" s="145">
        <v>78650742</v>
      </c>
      <c r="J24" s="160">
        <v>99402336</v>
      </c>
    </row>
    <row r="25" spans="1:10" ht="18" customHeight="1">
      <c r="A25" s="154" t="s">
        <v>299</v>
      </c>
      <c r="B25" s="159">
        <v>22103806</v>
      </c>
      <c r="C25" s="145">
        <f t="shared" si="0"/>
        <v>96768523</v>
      </c>
      <c r="D25" s="160">
        <v>118872329</v>
      </c>
      <c r="E25" s="159">
        <f t="shared" si="1"/>
        <v>20984757</v>
      </c>
      <c r="F25" s="145">
        <v>96865920</v>
      </c>
      <c r="G25" s="160">
        <v>117850677</v>
      </c>
      <c r="H25" s="159">
        <v>19947136</v>
      </c>
      <c r="I25" s="145">
        <v>89131701</v>
      </c>
      <c r="J25" s="160">
        <v>109078837</v>
      </c>
    </row>
    <row r="26" spans="1:10" ht="18" customHeight="1">
      <c r="A26" s="154" t="s">
        <v>300</v>
      </c>
      <c r="B26" s="159">
        <v>22148767</v>
      </c>
      <c r="C26" s="145">
        <f t="shared" si="0"/>
        <v>83876600</v>
      </c>
      <c r="D26" s="160">
        <v>106025367</v>
      </c>
      <c r="E26" s="159">
        <f t="shared" si="1"/>
        <v>20926106</v>
      </c>
      <c r="F26" s="145">
        <v>87247377</v>
      </c>
      <c r="G26" s="160">
        <v>108173483</v>
      </c>
      <c r="H26" s="159">
        <v>19682166</v>
      </c>
      <c r="I26" s="145">
        <v>97528181</v>
      </c>
      <c r="J26" s="160">
        <v>117210347</v>
      </c>
    </row>
    <row r="27" spans="1:10" ht="18" customHeight="1">
      <c r="A27" s="154" t="s">
        <v>301</v>
      </c>
      <c r="B27" s="159">
        <v>18516365</v>
      </c>
      <c r="C27" s="145">
        <f t="shared" si="0"/>
        <v>110002722</v>
      </c>
      <c r="D27" s="160">
        <v>128519087</v>
      </c>
      <c r="E27" s="159">
        <f t="shared" si="1"/>
        <v>17491030</v>
      </c>
      <c r="F27" s="145">
        <v>105760579</v>
      </c>
      <c r="G27" s="160">
        <v>123251609</v>
      </c>
      <c r="H27" s="159">
        <v>17315129</v>
      </c>
      <c r="I27" s="145">
        <v>99695397</v>
      </c>
      <c r="J27" s="160">
        <v>117010526</v>
      </c>
    </row>
    <row r="28" spans="1:10" ht="18" customHeight="1">
      <c r="A28" s="154" t="s">
        <v>302</v>
      </c>
      <c r="B28" s="159">
        <v>19400393</v>
      </c>
      <c r="C28" s="145">
        <f t="shared" si="0"/>
        <v>54264335</v>
      </c>
      <c r="D28" s="160">
        <v>73664728</v>
      </c>
      <c r="E28" s="159">
        <f t="shared" si="1"/>
        <v>18076838</v>
      </c>
      <c r="F28" s="145">
        <v>54622384</v>
      </c>
      <c r="G28" s="160">
        <v>72699222</v>
      </c>
      <c r="H28" s="159">
        <v>17067407</v>
      </c>
      <c r="I28" s="145">
        <v>43295226</v>
      </c>
      <c r="J28" s="160">
        <v>60362633</v>
      </c>
    </row>
    <row r="29" spans="1:10" ht="18" customHeight="1">
      <c r="A29" s="154" t="s">
        <v>303</v>
      </c>
      <c r="B29" s="159">
        <v>24941234</v>
      </c>
      <c r="C29" s="145">
        <f t="shared" si="0"/>
        <v>89760591</v>
      </c>
      <c r="D29" s="160">
        <v>114701825</v>
      </c>
      <c r="E29" s="159">
        <f t="shared" si="1"/>
        <v>23891410</v>
      </c>
      <c r="F29" s="145">
        <v>97114227</v>
      </c>
      <c r="G29" s="160">
        <v>121005637</v>
      </c>
      <c r="H29" s="159">
        <v>23644364</v>
      </c>
      <c r="I29" s="145">
        <v>104011717</v>
      </c>
      <c r="J29" s="160">
        <v>127656081</v>
      </c>
    </row>
    <row r="30" spans="1:10" ht="18" customHeight="1">
      <c r="A30" s="154" t="s">
        <v>304</v>
      </c>
      <c r="B30" s="159">
        <v>16245176</v>
      </c>
      <c r="C30" s="145">
        <f t="shared" si="0"/>
        <v>62476771</v>
      </c>
      <c r="D30" s="160">
        <v>78721947</v>
      </c>
      <c r="E30" s="159">
        <f t="shared" si="1"/>
        <v>13468290</v>
      </c>
      <c r="F30" s="145">
        <v>64081776</v>
      </c>
      <c r="G30" s="160">
        <v>77550066</v>
      </c>
      <c r="H30" s="159">
        <v>13724244</v>
      </c>
      <c r="I30" s="145">
        <v>68511972</v>
      </c>
      <c r="J30" s="160">
        <v>82236216</v>
      </c>
    </row>
    <row r="31" spans="1:10" ht="27">
      <c r="A31" s="154" t="s">
        <v>305</v>
      </c>
      <c r="B31" s="161" t="s">
        <v>271</v>
      </c>
      <c r="C31" s="146" t="s">
        <v>271</v>
      </c>
      <c r="D31" s="162" t="s">
        <v>306</v>
      </c>
      <c r="E31" s="161" t="s">
        <v>271</v>
      </c>
      <c r="F31" s="146" t="s">
        <v>271</v>
      </c>
      <c r="G31" s="166" t="s">
        <v>322</v>
      </c>
      <c r="H31" s="161">
        <v>10083575</v>
      </c>
      <c r="I31" s="146">
        <v>0</v>
      </c>
      <c r="J31" s="160">
        <v>10083575</v>
      </c>
    </row>
    <row r="32" spans="1:10" ht="18" customHeight="1">
      <c r="A32" s="154" t="s">
        <v>307</v>
      </c>
      <c r="B32" s="159">
        <v>9609863</v>
      </c>
      <c r="C32" s="145">
        <f t="shared" ref="C32:C41" si="2">D32-B32</f>
        <v>43307914</v>
      </c>
      <c r="D32" s="160">
        <v>52917777</v>
      </c>
      <c r="E32" s="159">
        <f t="shared" ref="E32:E41" si="3">G32-F32</f>
        <v>8876760</v>
      </c>
      <c r="F32" s="145">
        <v>43771189</v>
      </c>
      <c r="G32" s="160">
        <v>52647949</v>
      </c>
      <c r="H32" s="159">
        <v>8616474</v>
      </c>
      <c r="I32" s="145">
        <v>41821744</v>
      </c>
      <c r="J32" s="160">
        <v>50438218</v>
      </c>
    </row>
    <row r="33" spans="1:25" ht="18" customHeight="1">
      <c r="A33" s="154" t="s">
        <v>308</v>
      </c>
      <c r="B33" s="159">
        <v>11778144</v>
      </c>
      <c r="C33" s="145">
        <f t="shared" si="2"/>
        <v>37368005</v>
      </c>
      <c r="D33" s="160">
        <v>49146149</v>
      </c>
      <c r="E33" s="159">
        <f t="shared" si="3"/>
        <v>10953331</v>
      </c>
      <c r="F33" s="145">
        <v>39157857</v>
      </c>
      <c r="G33" s="160">
        <v>50111188</v>
      </c>
      <c r="H33" s="159">
        <v>10445601</v>
      </c>
      <c r="I33" s="145">
        <v>30237168</v>
      </c>
      <c r="J33" s="160">
        <v>40682769</v>
      </c>
    </row>
    <row r="34" spans="1:25" ht="18" customHeight="1">
      <c r="A34" s="154" t="s">
        <v>309</v>
      </c>
      <c r="B34" s="159">
        <v>9415320</v>
      </c>
      <c r="C34" s="145">
        <f t="shared" si="2"/>
        <v>28185416</v>
      </c>
      <c r="D34" s="160">
        <v>37600736</v>
      </c>
      <c r="E34" s="159">
        <f t="shared" si="3"/>
        <v>8467191</v>
      </c>
      <c r="F34" s="145">
        <v>30047561</v>
      </c>
      <c r="G34" s="160">
        <v>38514752</v>
      </c>
      <c r="H34" s="159">
        <v>7330239</v>
      </c>
      <c r="I34" s="145">
        <v>26920675</v>
      </c>
      <c r="J34" s="160">
        <v>34250914</v>
      </c>
    </row>
    <row r="35" spans="1:25" ht="18" customHeight="1">
      <c r="A35" s="154" t="s">
        <v>310</v>
      </c>
      <c r="B35" s="159">
        <v>10492887</v>
      </c>
      <c r="C35" s="145">
        <f t="shared" si="2"/>
        <v>27881663</v>
      </c>
      <c r="D35" s="160">
        <v>38374550</v>
      </c>
      <c r="E35" s="159">
        <f t="shared" si="3"/>
        <v>9905449</v>
      </c>
      <c r="F35" s="145">
        <v>25805150</v>
      </c>
      <c r="G35" s="160">
        <v>35710599</v>
      </c>
      <c r="H35" s="159">
        <v>7058563</v>
      </c>
      <c r="I35" s="145">
        <v>27378220</v>
      </c>
      <c r="J35" s="160">
        <v>34436783</v>
      </c>
    </row>
    <row r="36" spans="1:25" ht="18" customHeight="1">
      <c r="A36" s="154" t="s">
        <v>311</v>
      </c>
      <c r="B36" s="159">
        <v>8197422</v>
      </c>
      <c r="C36" s="145">
        <f t="shared" si="2"/>
        <v>25362631</v>
      </c>
      <c r="D36" s="160">
        <v>33560053</v>
      </c>
      <c r="E36" s="159">
        <f t="shared" si="3"/>
        <v>7342699</v>
      </c>
      <c r="F36" s="145">
        <v>26358113</v>
      </c>
      <c r="G36" s="160">
        <v>33700812</v>
      </c>
      <c r="H36" s="159">
        <v>5940012</v>
      </c>
      <c r="I36" s="145">
        <v>22183258</v>
      </c>
      <c r="J36" s="160">
        <v>28123270</v>
      </c>
    </row>
    <row r="37" spans="1:25" ht="18" customHeight="1">
      <c r="A37" s="154" t="s">
        <v>312</v>
      </c>
      <c r="B37" s="159">
        <v>10531037</v>
      </c>
      <c r="C37" s="145">
        <f t="shared" si="2"/>
        <v>48627683</v>
      </c>
      <c r="D37" s="160">
        <v>59158720</v>
      </c>
      <c r="E37" s="159">
        <f t="shared" si="3"/>
        <v>9528662</v>
      </c>
      <c r="F37" s="145">
        <v>49530485</v>
      </c>
      <c r="G37" s="160">
        <v>59059147</v>
      </c>
      <c r="H37" s="159">
        <v>8242684</v>
      </c>
      <c r="I37" s="145">
        <v>48888603</v>
      </c>
      <c r="J37" s="160">
        <v>57131287</v>
      </c>
    </row>
    <row r="38" spans="1:25" ht="18" customHeight="1">
      <c r="A38" s="154" t="s">
        <v>313</v>
      </c>
      <c r="B38" s="159">
        <v>7928075</v>
      </c>
      <c r="C38" s="145">
        <f t="shared" si="2"/>
        <v>21624879</v>
      </c>
      <c r="D38" s="160">
        <v>29552954</v>
      </c>
      <c r="E38" s="159">
        <f t="shared" si="3"/>
        <v>7446434</v>
      </c>
      <c r="F38" s="145">
        <v>22058721</v>
      </c>
      <c r="G38" s="160">
        <v>29505155</v>
      </c>
      <c r="H38" s="159">
        <v>6331386</v>
      </c>
      <c r="I38" s="145">
        <v>26782938</v>
      </c>
      <c r="J38" s="160">
        <v>33114324</v>
      </c>
    </row>
    <row r="39" spans="1:25" ht="18" customHeight="1">
      <c r="A39" s="154" t="s">
        <v>314</v>
      </c>
      <c r="B39" s="159">
        <v>11534424</v>
      </c>
      <c r="C39" s="145">
        <f t="shared" si="2"/>
        <v>44018349</v>
      </c>
      <c r="D39" s="160">
        <v>55552773</v>
      </c>
      <c r="E39" s="159">
        <f t="shared" si="3"/>
        <v>10713341</v>
      </c>
      <c r="F39" s="145">
        <v>41534006</v>
      </c>
      <c r="G39" s="160">
        <v>52247347</v>
      </c>
      <c r="H39" s="159">
        <v>9924866</v>
      </c>
      <c r="I39" s="145">
        <v>39489847</v>
      </c>
      <c r="J39" s="160">
        <v>49414713</v>
      </c>
    </row>
    <row r="40" spans="1:25" ht="18" customHeight="1">
      <c r="A40" s="154" t="s">
        <v>315</v>
      </c>
      <c r="B40" s="159">
        <v>15408464</v>
      </c>
      <c r="C40" s="145">
        <f t="shared" si="2"/>
        <v>73336455</v>
      </c>
      <c r="D40" s="160">
        <v>88744919</v>
      </c>
      <c r="E40" s="159">
        <f t="shared" si="3"/>
        <v>14537618</v>
      </c>
      <c r="F40" s="145">
        <v>77139821</v>
      </c>
      <c r="G40" s="160">
        <v>91677439</v>
      </c>
      <c r="H40" s="159">
        <v>13960000</v>
      </c>
      <c r="I40" s="145">
        <v>71722979</v>
      </c>
      <c r="J40" s="160">
        <v>85682979</v>
      </c>
    </row>
    <row r="41" spans="1:25" ht="18" customHeight="1">
      <c r="A41" s="155" t="s">
        <v>316</v>
      </c>
      <c r="B41" s="159">
        <v>500000</v>
      </c>
      <c r="C41" s="145">
        <f t="shared" si="2"/>
        <v>0</v>
      </c>
      <c r="D41" s="160">
        <f>'[3]98獎補助-總額'!$F$48</f>
        <v>500000</v>
      </c>
      <c r="E41" s="159">
        <f t="shared" si="3"/>
        <v>500000</v>
      </c>
      <c r="F41" s="145">
        <v>0</v>
      </c>
      <c r="G41" s="160">
        <v>500000</v>
      </c>
      <c r="H41" s="159">
        <v>500000</v>
      </c>
      <c r="I41" s="145">
        <v>0</v>
      </c>
      <c r="J41" s="160">
        <v>500000</v>
      </c>
    </row>
    <row r="42" spans="1:25" s="67" customFormat="1" ht="22.15" customHeight="1" thickBot="1">
      <c r="A42" s="156" t="s">
        <v>317</v>
      </c>
      <c r="B42" s="163">
        <f>SUM(B5:B41)</f>
        <v>624320796</v>
      </c>
      <c r="C42" s="164">
        <f t="shared" ref="C42:I42" si="4">SUM(C5:C41)</f>
        <v>2319620100</v>
      </c>
      <c r="D42" s="165">
        <f t="shared" si="4"/>
        <v>2943940896</v>
      </c>
      <c r="E42" s="163">
        <f t="shared" si="4"/>
        <v>590448600</v>
      </c>
      <c r="F42" s="164">
        <f t="shared" si="4"/>
        <v>2361794400</v>
      </c>
      <c r="G42" s="165">
        <f t="shared" si="4"/>
        <v>2952243000</v>
      </c>
      <c r="H42" s="163">
        <f t="shared" si="4"/>
        <v>574138085</v>
      </c>
      <c r="I42" s="164">
        <f t="shared" si="4"/>
        <v>2261052340</v>
      </c>
      <c r="J42" s="165">
        <f>SUM(J5:J41)</f>
        <v>2835190425</v>
      </c>
    </row>
    <row r="43" spans="1:25" ht="18" customHeight="1">
      <c r="A43" s="149"/>
    </row>
    <row r="44" spans="1:25" ht="18" customHeight="1">
      <c r="A44" s="150"/>
    </row>
    <row r="45" spans="1:25" ht="18" customHeight="1">
      <c r="A45" s="149"/>
    </row>
    <row r="46" spans="1:25" ht="18" customHeight="1">
      <c r="A46" s="149"/>
    </row>
    <row r="47" spans="1:25" s="5" customFormat="1" ht="18" customHeight="1">
      <c r="A47" s="149"/>
      <c r="B47" s="143"/>
      <c r="C47" s="143"/>
      <c r="D47" s="62"/>
      <c r="E47" s="143"/>
      <c r="F47" s="143"/>
      <c r="G47" s="1"/>
      <c r="H47" s="143"/>
      <c r="I47" s="1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5" customFormat="1" ht="18" customHeight="1">
      <c r="A48" s="149"/>
      <c r="B48" s="143"/>
      <c r="C48" s="143"/>
      <c r="D48" s="62"/>
      <c r="E48" s="143"/>
      <c r="F48" s="143"/>
      <c r="G48" s="1"/>
      <c r="H48" s="143"/>
      <c r="I48" s="14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5" customFormat="1" ht="18" customHeight="1">
      <c r="A49" s="149"/>
      <c r="B49" s="143"/>
      <c r="C49" s="143"/>
      <c r="D49" s="62"/>
      <c r="E49" s="143"/>
      <c r="F49" s="143"/>
      <c r="G49" s="1"/>
      <c r="H49" s="143"/>
      <c r="I49" s="1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5" customFormat="1" ht="18" customHeight="1">
      <c r="A50" s="149"/>
      <c r="B50" s="143"/>
      <c r="C50" s="143"/>
      <c r="D50" s="62"/>
      <c r="E50" s="143"/>
      <c r="F50" s="143"/>
      <c r="G50" s="1"/>
      <c r="H50" s="143"/>
      <c r="I50" s="14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5" customFormat="1" ht="18" customHeight="1">
      <c r="A51" s="149"/>
      <c r="B51" s="143"/>
      <c r="C51" s="143"/>
      <c r="D51" s="62"/>
      <c r="E51" s="143"/>
      <c r="F51" s="143"/>
      <c r="G51" s="1"/>
      <c r="H51" s="143"/>
      <c r="I51" s="14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5" customFormat="1" ht="18" customHeight="1">
      <c r="A52" s="149"/>
      <c r="B52" s="143"/>
      <c r="C52" s="143"/>
      <c r="D52" s="62"/>
      <c r="E52" s="143"/>
      <c r="F52" s="143"/>
      <c r="G52" s="1"/>
      <c r="H52" s="143"/>
      <c r="I52" s="14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5" customFormat="1" ht="18" customHeight="1">
      <c r="A53" s="149"/>
      <c r="B53" s="143"/>
      <c r="C53" s="143"/>
      <c r="D53" s="62"/>
      <c r="E53" s="143"/>
      <c r="F53" s="143"/>
      <c r="G53" s="1"/>
      <c r="H53" s="143"/>
      <c r="I53" s="14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5" customFormat="1" ht="18" customHeight="1">
      <c r="A54" s="149"/>
      <c r="B54" s="143"/>
      <c r="C54" s="143"/>
      <c r="D54" s="62"/>
      <c r="E54" s="143"/>
      <c r="F54" s="143"/>
      <c r="G54" s="1"/>
      <c r="H54" s="143"/>
      <c r="I54" s="14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5" customFormat="1" ht="18" customHeight="1">
      <c r="A55" s="149"/>
      <c r="B55" s="143"/>
      <c r="C55" s="143"/>
      <c r="D55" s="62"/>
      <c r="E55" s="143"/>
      <c r="F55" s="143"/>
      <c r="G55" s="1"/>
      <c r="H55" s="143"/>
      <c r="I55" s="14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5" customFormat="1" ht="18" customHeight="1">
      <c r="A56" s="149"/>
      <c r="B56" s="143"/>
      <c r="C56" s="143"/>
      <c r="D56" s="62"/>
      <c r="E56" s="143"/>
      <c r="F56" s="143"/>
      <c r="G56" s="1"/>
      <c r="H56" s="143"/>
      <c r="I56" s="14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5" customFormat="1" ht="18" customHeight="1">
      <c r="A57" s="149"/>
      <c r="B57" s="143"/>
      <c r="C57" s="143"/>
      <c r="D57" s="62"/>
      <c r="E57" s="143"/>
      <c r="F57" s="143"/>
      <c r="G57" s="1"/>
      <c r="H57" s="143"/>
      <c r="I57" s="14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5" customFormat="1" ht="18" customHeight="1">
      <c r="A58" s="149"/>
      <c r="B58" s="143"/>
      <c r="C58" s="143"/>
      <c r="D58" s="62"/>
      <c r="E58" s="143"/>
      <c r="F58" s="143"/>
      <c r="G58" s="1"/>
      <c r="H58" s="143"/>
      <c r="I58" s="14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5" customFormat="1" ht="18" customHeight="1">
      <c r="A59" s="149"/>
      <c r="B59" s="143"/>
      <c r="C59" s="143"/>
      <c r="D59" s="62"/>
      <c r="E59" s="143"/>
      <c r="F59" s="143"/>
      <c r="G59" s="1"/>
      <c r="H59" s="143"/>
      <c r="I59" s="14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5" customFormat="1" ht="18" customHeight="1">
      <c r="A60" s="149"/>
      <c r="B60" s="143"/>
      <c r="C60" s="143"/>
      <c r="D60" s="62"/>
      <c r="E60" s="143"/>
      <c r="F60" s="143"/>
      <c r="G60" s="1"/>
      <c r="H60" s="143"/>
      <c r="I60" s="14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5" customFormat="1" ht="18" customHeight="1">
      <c r="A61" s="149"/>
      <c r="B61" s="143"/>
      <c r="C61" s="143"/>
      <c r="D61" s="62"/>
      <c r="E61" s="143"/>
      <c r="F61" s="143"/>
      <c r="G61" s="1"/>
      <c r="H61" s="143"/>
      <c r="I61" s="14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5" customFormat="1" ht="18" customHeight="1">
      <c r="A62" s="149"/>
      <c r="B62" s="143"/>
      <c r="C62" s="143"/>
      <c r="D62" s="62"/>
      <c r="E62" s="143"/>
      <c r="F62" s="143"/>
      <c r="G62" s="1"/>
      <c r="H62" s="143"/>
      <c r="I62" s="14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5" customFormat="1" ht="18" customHeight="1">
      <c r="A63" s="149"/>
      <c r="B63" s="143"/>
      <c r="C63" s="143"/>
      <c r="D63" s="62"/>
      <c r="E63" s="143"/>
      <c r="F63" s="143"/>
      <c r="G63" s="1"/>
      <c r="H63" s="143"/>
      <c r="I63" s="14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5" customFormat="1" ht="18" customHeight="1">
      <c r="A64" s="149"/>
      <c r="B64" s="143"/>
      <c r="C64" s="143"/>
      <c r="D64" s="62"/>
      <c r="E64" s="143"/>
      <c r="F64" s="143"/>
      <c r="G64" s="1"/>
      <c r="H64" s="143"/>
      <c r="I64" s="14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5" customFormat="1" ht="18" customHeight="1">
      <c r="A65" s="149"/>
      <c r="B65" s="143"/>
      <c r="C65" s="143"/>
      <c r="D65" s="62"/>
      <c r="E65" s="143"/>
      <c r="F65" s="143"/>
      <c r="G65" s="1"/>
      <c r="H65" s="143"/>
      <c r="I65" s="14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5" customFormat="1" ht="18" customHeight="1">
      <c r="A66" s="149"/>
      <c r="B66" s="143"/>
      <c r="C66" s="143"/>
      <c r="D66" s="62"/>
      <c r="E66" s="143"/>
      <c r="F66" s="143"/>
      <c r="G66" s="1"/>
      <c r="H66" s="143"/>
      <c r="I66" s="14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5" customFormat="1" ht="18" customHeight="1">
      <c r="A67" s="149"/>
      <c r="B67" s="143"/>
      <c r="C67" s="143"/>
      <c r="D67" s="62"/>
      <c r="E67" s="143"/>
      <c r="F67" s="143"/>
      <c r="G67" s="1"/>
      <c r="H67" s="143"/>
      <c r="I67" s="14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5" customFormat="1" ht="18" customHeight="1">
      <c r="A68" s="149"/>
      <c r="B68" s="143"/>
      <c r="C68" s="143"/>
      <c r="D68" s="62"/>
      <c r="E68" s="143"/>
      <c r="F68" s="143"/>
      <c r="G68" s="1"/>
      <c r="H68" s="143"/>
      <c r="I68" s="14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5" customFormat="1" ht="18" customHeight="1">
      <c r="A69" s="149"/>
      <c r="B69" s="143"/>
      <c r="C69" s="143"/>
      <c r="D69" s="62"/>
      <c r="E69" s="143"/>
      <c r="F69" s="143"/>
      <c r="G69" s="1"/>
      <c r="H69" s="143"/>
      <c r="I69" s="14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5" customFormat="1" ht="18" customHeight="1">
      <c r="A70" s="149"/>
      <c r="B70" s="143"/>
      <c r="C70" s="143"/>
      <c r="D70" s="62"/>
      <c r="E70" s="143"/>
      <c r="F70" s="143"/>
      <c r="G70" s="1"/>
      <c r="H70" s="143"/>
      <c r="I70" s="14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5" customFormat="1" ht="18" customHeight="1">
      <c r="A71" s="149"/>
      <c r="B71" s="143"/>
      <c r="C71" s="143"/>
      <c r="D71" s="62"/>
      <c r="E71" s="143"/>
      <c r="F71" s="143"/>
      <c r="G71" s="1"/>
      <c r="H71" s="143"/>
      <c r="I71" s="14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5" customFormat="1" ht="18" customHeight="1">
      <c r="A72" s="149"/>
      <c r="B72" s="143"/>
      <c r="C72" s="143"/>
      <c r="D72" s="62"/>
      <c r="E72" s="143"/>
      <c r="F72" s="143"/>
      <c r="G72" s="1"/>
      <c r="H72" s="143"/>
      <c r="I72" s="14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5" customFormat="1" ht="18" customHeight="1">
      <c r="A73" s="149"/>
      <c r="B73" s="143"/>
      <c r="C73" s="143"/>
      <c r="D73" s="62"/>
      <c r="E73" s="143"/>
      <c r="F73" s="143"/>
      <c r="G73" s="1"/>
      <c r="H73" s="143"/>
      <c r="I73" s="14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5" customFormat="1" ht="18" customHeight="1">
      <c r="A74" s="149"/>
      <c r="B74" s="143"/>
      <c r="C74" s="143"/>
      <c r="D74" s="62"/>
      <c r="E74" s="143"/>
      <c r="F74" s="143"/>
      <c r="G74" s="1"/>
      <c r="H74" s="143"/>
      <c r="I74" s="14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5" customFormat="1" ht="18" customHeight="1">
      <c r="A75" s="149"/>
      <c r="B75" s="143"/>
      <c r="C75" s="143"/>
      <c r="D75" s="62"/>
      <c r="E75" s="143"/>
      <c r="F75" s="143"/>
      <c r="G75" s="1"/>
      <c r="H75" s="143"/>
      <c r="I75" s="14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5" customFormat="1" ht="18" customHeight="1">
      <c r="A76" s="149"/>
      <c r="B76" s="143"/>
      <c r="C76" s="143"/>
      <c r="D76" s="62"/>
      <c r="E76" s="143"/>
      <c r="F76" s="143"/>
      <c r="G76" s="1"/>
      <c r="H76" s="143"/>
      <c r="I76" s="14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5" customFormat="1" ht="18" customHeight="1">
      <c r="A77" s="149"/>
      <c r="B77" s="143"/>
      <c r="C77" s="143"/>
      <c r="D77" s="62"/>
      <c r="E77" s="143"/>
      <c r="F77" s="143"/>
      <c r="G77" s="1"/>
      <c r="H77" s="143"/>
      <c r="I77" s="14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5" customFormat="1" ht="18" customHeight="1">
      <c r="A78" s="149"/>
      <c r="B78" s="143"/>
      <c r="C78" s="143"/>
      <c r="D78" s="62"/>
      <c r="E78" s="143"/>
      <c r="F78" s="143"/>
      <c r="G78" s="1"/>
      <c r="H78" s="143"/>
      <c r="I78" s="14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5" customFormat="1" ht="18" customHeight="1">
      <c r="A79" s="149"/>
      <c r="B79" s="143"/>
      <c r="C79" s="143"/>
      <c r="D79" s="62"/>
      <c r="E79" s="143"/>
      <c r="F79" s="143"/>
      <c r="G79" s="1"/>
      <c r="H79" s="143"/>
      <c r="I79" s="14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5" customFormat="1" ht="18" customHeight="1">
      <c r="A80" s="149"/>
      <c r="B80" s="143"/>
      <c r="C80" s="143"/>
      <c r="D80" s="62"/>
      <c r="E80" s="143"/>
      <c r="F80" s="143"/>
      <c r="G80" s="1"/>
      <c r="H80" s="143"/>
      <c r="I80" s="14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5" customFormat="1" ht="18" customHeight="1">
      <c r="A81" s="149"/>
      <c r="B81" s="143"/>
      <c r="C81" s="143"/>
      <c r="D81" s="62"/>
      <c r="E81" s="143"/>
      <c r="F81" s="143"/>
      <c r="G81" s="1"/>
      <c r="H81" s="143"/>
      <c r="I81" s="1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5" customFormat="1" ht="18" customHeight="1">
      <c r="A82" s="149"/>
      <c r="B82" s="143"/>
      <c r="C82" s="143"/>
      <c r="D82" s="62"/>
      <c r="E82" s="143"/>
      <c r="F82" s="143"/>
      <c r="G82" s="1"/>
      <c r="H82" s="143"/>
      <c r="I82" s="1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5" customFormat="1" ht="18" customHeight="1">
      <c r="A83" s="149"/>
      <c r="B83" s="143"/>
      <c r="C83" s="143"/>
      <c r="D83" s="62"/>
      <c r="E83" s="143"/>
      <c r="F83" s="143"/>
      <c r="G83" s="1"/>
      <c r="H83" s="143"/>
      <c r="I83" s="14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5" customFormat="1" ht="18" customHeight="1">
      <c r="A84" s="149"/>
      <c r="B84" s="143"/>
      <c r="C84" s="143"/>
      <c r="D84" s="62"/>
      <c r="E84" s="143"/>
      <c r="F84" s="143"/>
      <c r="G84" s="1"/>
      <c r="H84" s="143"/>
      <c r="I84" s="14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5" customFormat="1" ht="18" customHeight="1">
      <c r="A85" s="149"/>
      <c r="B85" s="143"/>
      <c r="C85" s="143"/>
      <c r="D85" s="62"/>
      <c r="E85" s="143"/>
      <c r="F85" s="143"/>
      <c r="G85" s="1"/>
      <c r="H85" s="143"/>
      <c r="I85" s="14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5" customFormat="1" ht="18" customHeight="1">
      <c r="A86" s="149"/>
      <c r="B86" s="143"/>
      <c r="C86" s="143"/>
      <c r="D86" s="62"/>
      <c r="E86" s="143"/>
      <c r="F86" s="143"/>
      <c r="G86" s="1"/>
      <c r="H86" s="143"/>
      <c r="I86" s="14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5" customFormat="1" ht="18" customHeight="1">
      <c r="A87" s="149"/>
      <c r="B87" s="143"/>
      <c r="C87" s="143"/>
      <c r="D87" s="62"/>
      <c r="E87" s="143"/>
      <c r="F87" s="143"/>
      <c r="G87" s="1"/>
      <c r="H87" s="143"/>
      <c r="I87" s="14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5" customFormat="1" ht="18" customHeight="1">
      <c r="A88" s="149"/>
      <c r="B88" s="143"/>
      <c r="C88" s="143"/>
      <c r="D88" s="62"/>
      <c r="E88" s="143"/>
      <c r="F88" s="143"/>
      <c r="G88" s="1"/>
      <c r="H88" s="143"/>
      <c r="I88" s="1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5" customFormat="1" ht="18" customHeight="1">
      <c r="A89" s="149"/>
      <c r="B89" s="143"/>
      <c r="C89" s="143"/>
      <c r="D89" s="62"/>
      <c r="E89" s="143"/>
      <c r="F89" s="143"/>
      <c r="G89" s="1"/>
      <c r="H89" s="143"/>
      <c r="I89" s="14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5" customFormat="1" ht="18" customHeight="1">
      <c r="A90" s="149"/>
      <c r="B90" s="143"/>
      <c r="C90" s="143"/>
      <c r="D90" s="62"/>
      <c r="E90" s="143"/>
      <c r="F90" s="143"/>
      <c r="G90" s="1"/>
      <c r="H90" s="143"/>
      <c r="I90" s="14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5" customFormat="1" ht="18" customHeight="1">
      <c r="A91" s="149"/>
      <c r="B91" s="143"/>
      <c r="C91" s="143"/>
      <c r="D91" s="62"/>
      <c r="E91" s="143"/>
      <c r="F91" s="143"/>
      <c r="G91" s="1"/>
      <c r="H91" s="143"/>
      <c r="I91" s="14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5" customFormat="1" ht="18" customHeight="1">
      <c r="A92" s="149"/>
      <c r="B92" s="143"/>
      <c r="C92" s="143"/>
      <c r="D92" s="62"/>
      <c r="E92" s="143"/>
      <c r="F92" s="143"/>
      <c r="G92" s="1"/>
      <c r="H92" s="143"/>
      <c r="I92" s="14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5" customFormat="1" ht="18" customHeight="1">
      <c r="A93" s="149"/>
      <c r="B93" s="143"/>
      <c r="C93" s="143"/>
      <c r="D93" s="62"/>
      <c r="E93" s="143"/>
      <c r="F93" s="143"/>
      <c r="G93" s="1"/>
      <c r="H93" s="143"/>
      <c r="I93" s="14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5" customFormat="1" ht="18" customHeight="1">
      <c r="A94" s="149"/>
      <c r="B94" s="143"/>
      <c r="C94" s="143"/>
      <c r="D94" s="62"/>
      <c r="E94" s="143"/>
      <c r="F94" s="143"/>
      <c r="G94" s="1"/>
      <c r="H94" s="143"/>
      <c r="I94" s="14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5" customFormat="1" ht="18" customHeight="1">
      <c r="A95" s="149"/>
      <c r="B95" s="143"/>
      <c r="C95" s="143"/>
      <c r="D95" s="62"/>
      <c r="E95" s="143"/>
      <c r="F95" s="143"/>
      <c r="G95" s="1"/>
      <c r="H95" s="143"/>
      <c r="I95" s="14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5" customFormat="1" ht="18" customHeight="1">
      <c r="A96" s="149"/>
      <c r="B96" s="143"/>
      <c r="C96" s="143"/>
      <c r="D96" s="62"/>
      <c r="E96" s="143"/>
      <c r="F96" s="143"/>
      <c r="G96" s="1"/>
      <c r="H96" s="143"/>
      <c r="I96" s="14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5" customFormat="1" ht="18" customHeight="1">
      <c r="A97" s="149"/>
      <c r="B97" s="143"/>
      <c r="C97" s="143"/>
      <c r="D97" s="62"/>
      <c r="E97" s="143"/>
      <c r="F97" s="143"/>
      <c r="G97" s="1"/>
      <c r="H97" s="143"/>
      <c r="I97" s="1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5" customFormat="1" ht="18" customHeight="1">
      <c r="A98" s="149"/>
      <c r="B98" s="143"/>
      <c r="C98" s="143"/>
      <c r="D98" s="62"/>
      <c r="E98" s="143"/>
      <c r="F98" s="143"/>
      <c r="G98" s="1"/>
      <c r="H98" s="143"/>
      <c r="I98" s="1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5" customFormat="1" ht="18" customHeight="1">
      <c r="A99" s="149"/>
      <c r="B99" s="143"/>
      <c r="C99" s="143"/>
      <c r="D99" s="62"/>
      <c r="E99" s="143"/>
      <c r="F99" s="143"/>
      <c r="G99" s="1"/>
      <c r="H99" s="143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5" customFormat="1" ht="18" customHeight="1">
      <c r="A100" s="149"/>
      <c r="B100" s="143"/>
      <c r="C100" s="143"/>
      <c r="D100" s="62"/>
      <c r="E100" s="143"/>
      <c r="F100" s="143"/>
      <c r="G100" s="1"/>
      <c r="H100" s="143"/>
      <c r="I100" s="1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5" customFormat="1" ht="18" customHeight="1">
      <c r="A101" s="149"/>
      <c r="B101" s="143"/>
      <c r="C101" s="143"/>
      <c r="D101" s="62"/>
      <c r="E101" s="143"/>
      <c r="F101" s="143"/>
      <c r="G101" s="1"/>
      <c r="H101" s="143"/>
      <c r="I101" s="1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5" customFormat="1" ht="18" customHeight="1">
      <c r="A102" s="149"/>
      <c r="B102" s="143"/>
      <c r="C102" s="143"/>
      <c r="D102" s="62"/>
      <c r="E102" s="143"/>
      <c r="F102" s="143"/>
      <c r="G102" s="1"/>
      <c r="H102" s="143"/>
      <c r="I102" s="14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5" customFormat="1" ht="18" customHeight="1">
      <c r="A103" s="149"/>
      <c r="B103" s="143"/>
      <c r="C103" s="143"/>
      <c r="D103" s="62"/>
      <c r="E103" s="143"/>
      <c r="F103" s="143"/>
      <c r="G103" s="1"/>
      <c r="H103" s="143"/>
      <c r="I103" s="1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5" customFormat="1" ht="18" customHeight="1">
      <c r="A104" s="149"/>
      <c r="B104" s="143"/>
      <c r="C104" s="143"/>
      <c r="D104" s="62"/>
      <c r="E104" s="143"/>
      <c r="F104" s="143"/>
      <c r="G104" s="1"/>
      <c r="H104" s="143"/>
      <c r="I104" s="1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5" customFormat="1" ht="18" customHeight="1">
      <c r="A105" s="149"/>
      <c r="B105" s="143"/>
      <c r="C105" s="143"/>
      <c r="D105" s="62"/>
      <c r="E105" s="143"/>
      <c r="F105" s="143"/>
      <c r="G105" s="1"/>
      <c r="H105" s="143"/>
      <c r="I105" s="14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5" customFormat="1" ht="18" customHeight="1">
      <c r="A106" s="149"/>
      <c r="B106" s="143"/>
      <c r="C106" s="143"/>
      <c r="D106" s="62"/>
      <c r="E106" s="143"/>
      <c r="F106" s="143"/>
      <c r="G106" s="1"/>
      <c r="H106" s="143"/>
      <c r="I106" s="14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5" customFormat="1" ht="18" customHeight="1">
      <c r="A107" s="149"/>
      <c r="B107" s="143"/>
      <c r="C107" s="143"/>
      <c r="D107" s="62"/>
      <c r="E107" s="143"/>
      <c r="F107" s="143"/>
      <c r="G107" s="1"/>
      <c r="H107" s="143"/>
      <c r="I107" s="14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s="5" customFormat="1" ht="18" customHeight="1">
      <c r="A108" s="149"/>
      <c r="B108" s="143"/>
      <c r="C108" s="143"/>
      <c r="D108" s="62"/>
      <c r="E108" s="143"/>
      <c r="F108" s="143"/>
      <c r="G108" s="1"/>
      <c r="H108" s="143"/>
      <c r="I108" s="1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5" customFormat="1" ht="18" customHeight="1">
      <c r="A109" s="149"/>
      <c r="B109" s="143"/>
      <c r="C109" s="143"/>
      <c r="D109" s="62"/>
      <c r="E109" s="143"/>
      <c r="F109" s="143"/>
      <c r="G109" s="1"/>
      <c r="H109" s="143"/>
      <c r="I109" s="1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5" customFormat="1" ht="18" customHeight="1">
      <c r="A110" s="149"/>
      <c r="B110" s="143"/>
      <c r="C110" s="143"/>
      <c r="D110" s="62"/>
      <c r="E110" s="143"/>
      <c r="F110" s="143"/>
      <c r="G110" s="1"/>
      <c r="H110" s="143"/>
      <c r="I110" s="1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5" customFormat="1" ht="18" customHeight="1">
      <c r="A111" s="149"/>
      <c r="B111" s="143"/>
      <c r="C111" s="143"/>
      <c r="D111" s="62"/>
      <c r="E111" s="143"/>
      <c r="F111" s="143"/>
      <c r="G111" s="1"/>
      <c r="H111" s="143"/>
      <c r="I111" s="1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5" customFormat="1" ht="18" customHeight="1">
      <c r="A112" s="149"/>
      <c r="B112" s="143"/>
      <c r="C112" s="143"/>
      <c r="D112" s="62"/>
      <c r="E112" s="143"/>
      <c r="F112" s="143"/>
      <c r="G112" s="1"/>
      <c r="H112" s="143"/>
      <c r="I112" s="1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5" customFormat="1" ht="18" customHeight="1">
      <c r="A113" s="149"/>
      <c r="B113" s="143"/>
      <c r="C113" s="143"/>
      <c r="D113" s="62"/>
      <c r="E113" s="143"/>
      <c r="F113" s="143"/>
      <c r="G113" s="1"/>
      <c r="H113" s="143"/>
      <c r="I113" s="1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5" customFormat="1" ht="18" customHeight="1">
      <c r="A114" s="149"/>
      <c r="B114" s="143"/>
      <c r="C114" s="143"/>
      <c r="D114" s="62"/>
      <c r="E114" s="143"/>
      <c r="F114" s="143"/>
      <c r="G114" s="1"/>
      <c r="H114" s="143"/>
      <c r="I114" s="1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s="5" customFormat="1" ht="18" customHeight="1">
      <c r="A115" s="149"/>
      <c r="B115" s="143"/>
      <c r="C115" s="143"/>
      <c r="D115" s="62"/>
      <c r="E115" s="143"/>
      <c r="F115" s="143"/>
      <c r="G115" s="1"/>
      <c r="H115" s="143"/>
      <c r="I115" s="1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</sheetData>
  <mergeCells count="5">
    <mergeCell ref="K3:M3"/>
    <mergeCell ref="A1:J1"/>
    <mergeCell ref="B3:D3"/>
    <mergeCell ref="E3:G3"/>
    <mergeCell ref="H3:J3"/>
  </mergeCells>
  <phoneticPr fontId="19" type="noConversion"/>
  <printOptions horizontalCentered="1" verticalCentered="1"/>
  <pageMargins left="0" right="0" top="0" bottom="0" header="0.39370078740157483" footer="0.39370078740157483"/>
  <pageSetup paperSize="9" scale="78" fitToWidth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I117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8" customHeight="1"/>
  <cols>
    <col min="1" max="1" width="29.875" style="1" customWidth="1"/>
    <col min="2" max="2" width="16.625" style="5" customWidth="1"/>
    <col min="3" max="3" width="18" style="5" customWidth="1"/>
    <col min="4" max="4" width="18.25" style="5" customWidth="1"/>
    <col min="5" max="5" width="15.625" style="5" customWidth="1"/>
    <col min="6" max="6" width="15.5" style="62" customWidth="1"/>
    <col min="7" max="7" width="17.25" style="62" bestFit="1" customWidth="1"/>
    <col min="8" max="9" width="16.75" style="1" bestFit="1" customWidth="1"/>
    <col min="10" max="16384" width="9" style="1"/>
  </cols>
  <sheetData>
    <row r="1" spans="1:9" ht="30.6" customHeight="1" thickBot="1">
      <c r="A1" s="212" t="s">
        <v>235</v>
      </c>
      <c r="B1" s="213"/>
      <c r="C1" s="213"/>
      <c r="D1" s="213"/>
      <c r="E1" s="213"/>
      <c r="F1" s="213"/>
      <c r="G1" s="213"/>
    </row>
    <row r="2" spans="1:9" s="2" customFormat="1" ht="21" customHeight="1" thickTop="1">
      <c r="A2" s="72" t="s">
        <v>10</v>
      </c>
      <c r="B2" s="69" t="s">
        <v>62</v>
      </c>
      <c r="C2" s="69" t="s">
        <v>139</v>
      </c>
      <c r="D2" s="69" t="s">
        <v>140</v>
      </c>
      <c r="E2" s="69" t="s">
        <v>141</v>
      </c>
      <c r="F2" s="69" t="s">
        <v>154</v>
      </c>
      <c r="G2" s="77" t="s">
        <v>195</v>
      </c>
      <c r="H2" s="108" t="s">
        <v>230</v>
      </c>
      <c r="I2" s="108" t="s">
        <v>236</v>
      </c>
    </row>
    <row r="3" spans="1:9" ht="18" customHeight="1">
      <c r="A3" s="167" t="s">
        <v>11</v>
      </c>
      <c r="B3" s="4">
        <f>'歷年度私校獎補助-詳細版'!J4</f>
        <v>121667644</v>
      </c>
      <c r="C3" s="4">
        <f>'歷年度私校獎補助-詳細版'!K4</f>
        <v>137270103</v>
      </c>
      <c r="D3" s="4">
        <f>'私校94-95獎補助款'!C4</f>
        <v>136279528</v>
      </c>
      <c r="E3" s="4">
        <v>138585482.85795873</v>
      </c>
      <c r="F3" s="78">
        <f>'[2]97獎補助總額'!E3</f>
        <v>110652133</v>
      </c>
      <c r="G3" s="68">
        <f>'[3]98獎補助-總額'!$F5</f>
        <v>101745479</v>
      </c>
      <c r="H3" s="94">
        <v>104901335</v>
      </c>
      <c r="I3" s="94">
        <v>109770065</v>
      </c>
    </row>
    <row r="4" spans="1:9" ht="18" customHeight="1">
      <c r="A4" s="167" t="s">
        <v>12</v>
      </c>
      <c r="B4" s="4">
        <f>'歷年度私校獎補助-詳細版'!J5</f>
        <v>128953086</v>
      </c>
      <c r="C4" s="4">
        <f>'歷年度私校獎補助-詳細版'!K5</f>
        <v>138548284</v>
      </c>
      <c r="D4" s="4">
        <f>'私校94-95獎補助款'!C5</f>
        <v>132737874</v>
      </c>
      <c r="E4" s="4">
        <v>137553347.32972056</v>
      </c>
      <c r="F4" s="78">
        <f>'[2]97獎補助總額'!E4</f>
        <v>113608029</v>
      </c>
      <c r="G4" s="68">
        <f>'[3]98獎補助-總額'!$F6</f>
        <v>123694975</v>
      </c>
      <c r="H4" s="94">
        <v>126123592</v>
      </c>
      <c r="I4" s="94">
        <v>118521486</v>
      </c>
    </row>
    <row r="5" spans="1:9" ht="18" customHeight="1">
      <c r="A5" s="167" t="s">
        <v>13</v>
      </c>
      <c r="B5" s="4">
        <f>'歷年度私校獎補助-詳細版'!J6</f>
        <v>112778801</v>
      </c>
      <c r="C5" s="4">
        <f>'歷年度私校獎補助-詳細版'!K6</f>
        <v>124898721</v>
      </c>
      <c r="D5" s="4">
        <f>'私校94-95獎補助款'!C6</f>
        <v>119349492</v>
      </c>
      <c r="E5" s="4">
        <v>122692982.92378594</v>
      </c>
      <c r="F5" s="78">
        <f>'[2]97獎補助總額'!E5</f>
        <v>105431190</v>
      </c>
      <c r="G5" s="68">
        <f>'[3]98獎補助-總額'!$F7</f>
        <v>102817220</v>
      </c>
      <c r="H5" s="94">
        <v>101875657</v>
      </c>
      <c r="I5" s="94">
        <v>98450279</v>
      </c>
    </row>
    <row r="6" spans="1:9" ht="18" customHeight="1">
      <c r="A6" s="167" t="s">
        <v>14</v>
      </c>
      <c r="B6" s="4">
        <f>'歷年度私校獎補助-詳細版'!J8</f>
        <v>127332723</v>
      </c>
      <c r="C6" s="4">
        <f>'歷年度私校獎補助-詳細版'!K8</f>
        <v>157685914</v>
      </c>
      <c r="D6" s="4">
        <f>'私校94-95獎補助款'!C7</f>
        <v>152989510</v>
      </c>
      <c r="E6" s="4">
        <v>150362901.37995154</v>
      </c>
      <c r="F6" s="78">
        <f>'[2]97獎補助總額'!E6</f>
        <v>123791778</v>
      </c>
      <c r="G6" s="68">
        <f>'[3]98獎補助-總額'!$F8</f>
        <v>135055893</v>
      </c>
      <c r="H6" s="94">
        <v>131478209</v>
      </c>
      <c r="I6" s="94">
        <v>119655679</v>
      </c>
    </row>
    <row r="7" spans="1:9" ht="18" customHeight="1">
      <c r="A7" s="167" t="s">
        <v>15</v>
      </c>
      <c r="B7" s="4">
        <f>'歷年度私校獎補助-詳細版'!J9</f>
        <v>117852806</v>
      </c>
      <c r="C7" s="4">
        <f>'歷年度私校獎補助-詳細版'!K9</f>
        <v>116635428</v>
      </c>
      <c r="D7" s="4">
        <f>'私校94-95獎補助款'!C8</f>
        <v>114614314</v>
      </c>
      <c r="E7" s="4">
        <v>119442829.00334397</v>
      </c>
      <c r="F7" s="78">
        <f>'[2]97獎補助總額'!E7</f>
        <v>85712747</v>
      </c>
      <c r="G7" s="68">
        <f>'[3]98獎補助-總額'!$F9</f>
        <v>95807922</v>
      </c>
      <c r="H7" s="94">
        <v>94555359</v>
      </c>
      <c r="I7" s="94">
        <v>89689483</v>
      </c>
    </row>
    <row r="8" spans="1:9" ht="18" customHeight="1">
      <c r="A8" s="167" t="s">
        <v>0</v>
      </c>
      <c r="B8" s="4">
        <f>'歷年度私校獎補助-詳細版'!J11</f>
        <v>101040095</v>
      </c>
      <c r="C8" s="4">
        <f>'歷年度私校獎補助-詳細版'!K11</f>
        <v>106833513</v>
      </c>
      <c r="D8" s="4">
        <f>'私校94-95獎補助款'!C9</f>
        <v>109597334</v>
      </c>
      <c r="E8" s="4">
        <v>111606002.48636502</v>
      </c>
      <c r="F8" s="78">
        <f>'[2]97獎補助總額'!E8</f>
        <v>100530801</v>
      </c>
      <c r="G8" s="68">
        <f>'[3]98獎補助-總額'!$F10</f>
        <v>88097119</v>
      </c>
      <c r="H8" s="94">
        <v>89400031</v>
      </c>
      <c r="I8" s="94">
        <v>89476582</v>
      </c>
    </row>
    <row r="9" spans="1:9" ht="18" customHeight="1">
      <c r="A9" s="167" t="s">
        <v>1</v>
      </c>
      <c r="B9" s="4">
        <f>'歷年度私校獎補助-詳細版'!J24</f>
        <v>109988600</v>
      </c>
      <c r="C9" s="4">
        <f>'歷年度私校獎補助-詳細版'!K24</f>
        <v>103965509</v>
      </c>
      <c r="D9" s="4">
        <f>'私校94-95獎補助款'!C11</f>
        <v>98667011</v>
      </c>
      <c r="E9" s="4">
        <v>98836298.284811407</v>
      </c>
      <c r="F9" s="78">
        <f>'[2]97獎補助總額'!E9</f>
        <v>76185466</v>
      </c>
      <c r="G9" s="68">
        <f>'[3]98獎補助-總額'!$F11</f>
        <v>105616033</v>
      </c>
      <c r="H9" s="94">
        <v>110775658</v>
      </c>
      <c r="I9" s="94">
        <v>98655316</v>
      </c>
    </row>
    <row r="10" spans="1:9" ht="18" customHeight="1">
      <c r="A10" s="167" t="s">
        <v>2</v>
      </c>
      <c r="B10" s="4">
        <f>'歷年度私校獎補助-詳細版'!J25</f>
        <v>105609365</v>
      </c>
      <c r="C10" s="4">
        <f>'歷年度私校獎補助-詳細版'!K25</f>
        <v>99135249</v>
      </c>
      <c r="D10" s="4">
        <f>'私校94-95獎補助款'!C12</f>
        <v>90031724</v>
      </c>
      <c r="E10" s="4">
        <v>89025564.689524889</v>
      </c>
      <c r="F10" s="78">
        <f>'[2]97獎補助總額'!E10</f>
        <v>97411107</v>
      </c>
      <c r="G10" s="68">
        <f>'[3]98獎補助-總額'!$F12</f>
        <v>93144107</v>
      </c>
      <c r="H10" s="94">
        <v>94667333</v>
      </c>
      <c r="I10" s="94">
        <v>97647343</v>
      </c>
    </row>
    <row r="11" spans="1:9" ht="18" customHeight="1">
      <c r="A11" s="167" t="s">
        <v>3</v>
      </c>
      <c r="B11" s="4">
        <f>'歷年度私校獎補助-詳細版'!J26</f>
        <v>81737766</v>
      </c>
      <c r="C11" s="4">
        <f>'歷年度私校獎補助-詳細版'!K26</f>
        <v>67014963</v>
      </c>
      <c r="D11" s="4">
        <f>'私校94-95獎補助款'!C13</f>
        <v>65847812</v>
      </c>
      <c r="E11" s="4">
        <v>67038805.877084211</v>
      </c>
      <c r="F11" s="78">
        <f>'[2]97獎補助總額'!E11</f>
        <v>61725197</v>
      </c>
      <c r="G11" s="68">
        <f>'[3]98獎補助-總額'!$F13</f>
        <v>72104643</v>
      </c>
      <c r="H11" s="94">
        <v>69699207</v>
      </c>
      <c r="I11" s="94">
        <v>65168201</v>
      </c>
    </row>
    <row r="12" spans="1:9" ht="18" customHeight="1">
      <c r="A12" s="167" t="s">
        <v>4</v>
      </c>
      <c r="B12" s="4">
        <f>'歷年度私校獎補助-詳細版'!J27</f>
        <v>81100587</v>
      </c>
      <c r="C12" s="4">
        <f>'歷年度私校獎補助-詳細版'!K27</f>
        <v>54199417</v>
      </c>
      <c r="D12" s="4">
        <f>'私校94-95獎補助款'!C14</f>
        <v>54283161</v>
      </c>
      <c r="E12" s="4">
        <v>51235523.515460119</v>
      </c>
      <c r="F12" s="78">
        <f>'[2]97獎補助總額'!E12</f>
        <v>55464491</v>
      </c>
      <c r="G12" s="68">
        <f>'[3]98獎補助-總額'!$F14</f>
        <v>50737899</v>
      </c>
      <c r="H12" s="94">
        <v>51057452</v>
      </c>
      <c r="I12" s="94">
        <v>48930287</v>
      </c>
    </row>
    <row r="13" spans="1:9" ht="18" customHeight="1">
      <c r="A13" s="167" t="s">
        <v>5</v>
      </c>
      <c r="B13" s="4">
        <f>'歷年度私校獎補助-詳細版'!J16</f>
        <v>97974128</v>
      </c>
      <c r="C13" s="4">
        <f>'歷年度私校獎補助-詳細版'!K16</f>
        <v>88428041</v>
      </c>
      <c r="D13" s="4">
        <f>'私校94-95獎補助款'!C10</f>
        <v>85596564</v>
      </c>
      <c r="E13" s="4">
        <v>85090110.577621162</v>
      </c>
      <c r="F13" s="78">
        <f>'[2]97獎補助總額'!E13</f>
        <v>88059043</v>
      </c>
      <c r="G13" s="68">
        <f>'[3]98獎補助-總額'!$F15</f>
        <v>67316663</v>
      </c>
      <c r="H13" s="94">
        <v>67480129</v>
      </c>
      <c r="I13" s="94">
        <v>67046465</v>
      </c>
    </row>
    <row r="14" spans="1:9" ht="18" customHeight="1">
      <c r="A14" s="167" t="s">
        <v>6</v>
      </c>
      <c r="B14" s="4">
        <f>'歷年度私校獎補助-詳細版'!J28</f>
        <v>63258795</v>
      </c>
      <c r="C14" s="4">
        <f>'歷年度私校獎補助-詳細版'!K28</f>
        <v>64643889</v>
      </c>
      <c r="D14" s="4">
        <f>'私校94-95獎補助款'!C15</f>
        <v>72417936</v>
      </c>
      <c r="E14" s="4">
        <v>65630892.900828652</v>
      </c>
      <c r="F14" s="78">
        <f>'[2]97獎補助總額'!E14</f>
        <v>70242741</v>
      </c>
      <c r="G14" s="68">
        <f>'[3]98獎補助-總額'!$F16</f>
        <v>62671656</v>
      </c>
      <c r="H14" s="94">
        <v>61034168</v>
      </c>
      <c r="I14" s="94">
        <v>49597519</v>
      </c>
    </row>
    <row r="15" spans="1:9" ht="18" customHeight="1">
      <c r="A15" s="167" t="s">
        <v>7</v>
      </c>
      <c r="B15" s="4">
        <f>'歷年度私校獎補助-詳細版'!J30</f>
        <v>60608157</v>
      </c>
      <c r="C15" s="4">
        <f>'歷年度私校獎補助-詳細版'!K30</f>
        <v>76701071</v>
      </c>
      <c r="D15" s="4">
        <f>'私校94-95獎補助款'!C16</f>
        <v>76311466</v>
      </c>
      <c r="E15" s="4">
        <v>74330668.238543719</v>
      </c>
      <c r="F15" s="78">
        <f>'[2]97獎補助總額'!E15</f>
        <v>61088559</v>
      </c>
      <c r="G15" s="68">
        <f>'[3]98獎補助-總額'!$F17</f>
        <v>65948085</v>
      </c>
      <c r="H15" s="94">
        <v>67769070</v>
      </c>
      <c r="I15" s="94">
        <v>60878891</v>
      </c>
    </row>
    <row r="16" spans="1:9" s="3" customFormat="1" ht="18" customHeight="1">
      <c r="A16" s="168" t="s">
        <v>8</v>
      </c>
      <c r="B16" s="64">
        <f t="shared" ref="B16:H16" si="0">SUM(B3:B15)</f>
        <v>1309902553</v>
      </c>
      <c r="C16" s="64">
        <f t="shared" si="0"/>
        <v>1335960102</v>
      </c>
      <c r="D16" s="64">
        <f t="shared" si="0"/>
        <v>1308723726</v>
      </c>
      <c r="E16" s="64">
        <f t="shared" si="0"/>
        <v>1311431410.0649998</v>
      </c>
      <c r="F16" s="64">
        <f t="shared" si="0"/>
        <v>1149903282</v>
      </c>
      <c r="G16" s="64">
        <f t="shared" si="0"/>
        <v>1164757694</v>
      </c>
      <c r="H16" s="64">
        <f t="shared" si="0"/>
        <v>1170817200</v>
      </c>
      <c r="I16" s="64">
        <f>SUM(I3:I15)</f>
        <v>1113487596</v>
      </c>
    </row>
    <row r="17" spans="1:9" ht="18" customHeight="1">
      <c r="A17" s="167" t="s">
        <v>16</v>
      </c>
      <c r="B17" s="4">
        <f>'歷年度私校獎補助-詳細版'!J7</f>
        <v>115762663</v>
      </c>
      <c r="C17" s="4">
        <f>'歷年度私校獎補助-詳細版'!K7</f>
        <v>129442010</v>
      </c>
      <c r="D17" s="4">
        <f>'私校94-95獎補助款'!C17</f>
        <v>125895866</v>
      </c>
      <c r="E17" s="4">
        <v>127569051.36025208</v>
      </c>
      <c r="F17" s="78">
        <f>'[2]97獎補助總額'!E18</f>
        <v>120203240</v>
      </c>
      <c r="G17" s="68">
        <f>'[3]98獎補助-總額'!$F20</f>
        <v>123303108</v>
      </c>
      <c r="H17" s="94">
        <v>125059012</v>
      </c>
      <c r="I17" s="94">
        <v>128065192</v>
      </c>
    </row>
    <row r="18" spans="1:9" ht="18" customHeight="1">
      <c r="A18" s="167" t="s">
        <v>17</v>
      </c>
      <c r="B18" s="4">
        <f>'歷年度私校獎補助-詳細版'!J10</f>
        <v>122741448</v>
      </c>
      <c r="C18" s="4">
        <f>'歷年度私校獎補助-詳細版'!K10</f>
        <v>147702526</v>
      </c>
      <c r="D18" s="4">
        <f>'私校94-95獎補助款'!C18</f>
        <v>141636576</v>
      </c>
      <c r="E18" s="4">
        <v>137965063.31705219</v>
      </c>
      <c r="F18" s="78">
        <f>'[2]97獎補助總額'!E19</f>
        <v>126024761</v>
      </c>
      <c r="G18" s="68">
        <f>'[3]98獎補助-總額'!$F21</f>
        <v>139170379</v>
      </c>
      <c r="H18" s="94">
        <v>143851068</v>
      </c>
      <c r="I18" s="94">
        <v>131565106</v>
      </c>
    </row>
    <row r="19" spans="1:9" ht="18" customHeight="1">
      <c r="A19" s="167" t="s">
        <v>18</v>
      </c>
      <c r="B19" s="4">
        <f>'歷年度私校獎補助-詳細版'!J12</f>
        <v>105213490</v>
      </c>
      <c r="C19" s="4">
        <f>'歷年度私校獎補助-詳細版'!K12</f>
        <v>96897325</v>
      </c>
      <c r="D19" s="4">
        <f>'私校94-95獎補助款'!C19</f>
        <v>98303935</v>
      </c>
      <c r="E19" s="4">
        <v>93599285.299849853</v>
      </c>
      <c r="F19" s="78">
        <f>'[2]97獎補助總額'!E20</f>
        <v>73912637</v>
      </c>
      <c r="G19" s="68">
        <f>'[3]98獎補助-總額'!$F22</f>
        <v>78410425</v>
      </c>
      <c r="H19" s="94">
        <v>76112373</v>
      </c>
      <c r="I19" s="94">
        <v>62653061</v>
      </c>
    </row>
    <row r="20" spans="1:9" ht="18" customHeight="1">
      <c r="A20" s="167" t="s">
        <v>19</v>
      </c>
      <c r="B20" s="4">
        <f>'歷年度私校獎補助-詳細版'!J13</f>
        <v>110680923</v>
      </c>
      <c r="C20" s="4">
        <f>'歷年度私校獎補助-詳細版'!K13</f>
        <v>123225780</v>
      </c>
      <c r="D20" s="4">
        <f>'私校94-95獎補助款'!C20</f>
        <v>118992177</v>
      </c>
      <c r="E20" s="4">
        <v>119683389.30863419</v>
      </c>
      <c r="F20" s="78">
        <f>'[2]97獎補助總額'!E21</f>
        <v>128825611</v>
      </c>
      <c r="G20" s="68">
        <f>'[3]98獎補助-總額'!$F23</f>
        <v>124673680</v>
      </c>
      <c r="H20" s="94">
        <v>121048196</v>
      </c>
      <c r="I20" s="94">
        <v>123698554</v>
      </c>
    </row>
    <row r="21" spans="1:9" ht="18" customHeight="1">
      <c r="A21" s="167" t="s">
        <v>20</v>
      </c>
      <c r="B21" s="4">
        <f>'歷年度私校獎補助-詳細版'!J14</f>
        <v>97477563</v>
      </c>
      <c r="C21" s="4">
        <f>'歷年度私校獎補助-詳細版'!K14</f>
        <v>90231553</v>
      </c>
      <c r="D21" s="4">
        <f>'私校94-95獎補助款'!C21</f>
        <v>87933409</v>
      </c>
      <c r="E21" s="4">
        <v>82709792.637989521</v>
      </c>
      <c r="F21" s="78">
        <f>'[2]97獎補助總額'!E22</f>
        <v>73239720</v>
      </c>
      <c r="G21" s="68">
        <f>'[3]98獎補助-總額'!$F24</f>
        <v>77540411</v>
      </c>
      <c r="H21" s="94">
        <v>75935233</v>
      </c>
      <c r="I21" s="94">
        <v>63905528</v>
      </c>
    </row>
    <row r="22" spans="1:9" ht="18" customHeight="1">
      <c r="A22" s="167" t="s">
        <v>21</v>
      </c>
      <c r="B22" s="4">
        <f>'歷年度私校獎補助-詳細版'!J15</f>
        <v>104537984</v>
      </c>
      <c r="C22" s="4">
        <f>'歷年度私校獎補助-詳細版'!K15</f>
        <v>99363555</v>
      </c>
      <c r="D22" s="4">
        <f>'私校94-95獎補助款'!C22</f>
        <v>103015038</v>
      </c>
      <c r="E22" s="4">
        <v>97118140.41833204</v>
      </c>
      <c r="F22" s="78">
        <f>'[2]97獎補助總額'!E23</f>
        <v>69805042</v>
      </c>
      <c r="G22" s="68">
        <f>'[3]98獎補助-總額'!$F25</f>
        <v>68361595</v>
      </c>
      <c r="H22" s="94">
        <v>72564006</v>
      </c>
      <c r="I22" s="94">
        <v>74999580</v>
      </c>
    </row>
    <row r="23" spans="1:9" ht="18" customHeight="1">
      <c r="A23" s="167" t="s">
        <v>22</v>
      </c>
      <c r="B23" s="4">
        <f>'歷年度私校獎補助-詳細版'!J17</f>
        <v>108096470</v>
      </c>
      <c r="C23" s="4">
        <f>'歷年度私校獎補助-詳細版'!K17</f>
        <v>111060204</v>
      </c>
      <c r="D23" s="4">
        <f>'私校94-95獎補助款'!C23</f>
        <v>115074890</v>
      </c>
      <c r="E23" s="4">
        <v>113822165.5228902</v>
      </c>
      <c r="F23" s="78">
        <f>'[2]97獎補助總額'!E24</f>
        <v>105519742</v>
      </c>
      <c r="G23" s="68">
        <f>'[3]98獎補助-總額'!$F26</f>
        <v>102109690</v>
      </c>
      <c r="H23" s="94">
        <v>102650830</v>
      </c>
      <c r="I23" s="94">
        <v>99402336</v>
      </c>
    </row>
    <row r="24" spans="1:9" s="3" customFormat="1" ht="18" customHeight="1">
      <c r="A24" s="168" t="s">
        <v>8</v>
      </c>
      <c r="B24" s="64">
        <f t="shared" ref="B24:H24" si="1">SUM(B17:B23)</f>
        <v>764510541</v>
      </c>
      <c r="C24" s="64">
        <f t="shared" si="1"/>
        <v>797922953</v>
      </c>
      <c r="D24" s="64">
        <f t="shared" si="1"/>
        <v>790851891</v>
      </c>
      <c r="E24" s="64">
        <f t="shared" si="1"/>
        <v>772466887.86500013</v>
      </c>
      <c r="F24" s="64">
        <f t="shared" si="1"/>
        <v>697530753</v>
      </c>
      <c r="G24" s="64">
        <f t="shared" si="1"/>
        <v>713569288</v>
      </c>
      <c r="H24" s="64">
        <f t="shared" si="1"/>
        <v>717220718</v>
      </c>
      <c r="I24" s="64">
        <f>SUM(I17:I23)</f>
        <v>684289357</v>
      </c>
    </row>
    <row r="25" spans="1:9" ht="18" customHeight="1">
      <c r="A25" s="167" t="s">
        <v>23</v>
      </c>
      <c r="B25" s="4">
        <f>'歷年度私校獎補助-詳細版'!J18</f>
        <v>121116814</v>
      </c>
      <c r="C25" s="4">
        <f>'歷年度私校獎補助-詳細版'!K18</f>
        <v>125127592</v>
      </c>
      <c r="D25" s="4">
        <f>'私校94-95獎補助款'!C24</f>
        <v>131404976</v>
      </c>
      <c r="E25" s="4">
        <v>136516047.59621412</v>
      </c>
      <c r="F25" s="78">
        <f>'[2]97獎補助總額'!E27</f>
        <v>106414300</v>
      </c>
      <c r="G25" s="68">
        <f>'[3]98獎補助-總額'!$F29</f>
        <v>118872329</v>
      </c>
      <c r="H25" s="94">
        <v>117850677</v>
      </c>
      <c r="I25" s="94">
        <v>109078837</v>
      </c>
    </row>
    <row r="26" spans="1:9" ht="18" customHeight="1">
      <c r="A26" s="167" t="s">
        <v>9</v>
      </c>
      <c r="B26" s="4">
        <f>'歷年度私校獎補助-詳細版'!J19</f>
        <v>111851290</v>
      </c>
      <c r="C26" s="4">
        <f>'歷年度私校獎補助-詳細版'!K19</f>
        <v>132011126</v>
      </c>
      <c r="D26" s="4">
        <f>'私校94-95獎補助款'!C25</f>
        <v>129477547</v>
      </c>
      <c r="E26" s="4">
        <v>131613205</v>
      </c>
      <c r="F26" s="78">
        <f>'[2]97獎補助總額'!E28</f>
        <v>96299786</v>
      </c>
      <c r="G26" s="68">
        <f>'[3]98獎補助-總額'!$F30</f>
        <v>106025367</v>
      </c>
      <c r="H26" s="94">
        <v>108173483</v>
      </c>
      <c r="I26" s="94">
        <v>117210347</v>
      </c>
    </row>
    <row r="27" spans="1:9" ht="18" customHeight="1">
      <c r="A27" s="167" t="s">
        <v>24</v>
      </c>
      <c r="B27" s="4">
        <f>'歷年度私校獎補助-詳細版'!J20</f>
        <v>108132246</v>
      </c>
      <c r="C27" s="4">
        <f>'歷年度私校獎補助-詳細版'!K20</f>
        <v>128356777</v>
      </c>
      <c r="D27" s="4">
        <f>'私校94-95獎補助款'!C26</f>
        <v>138326197</v>
      </c>
      <c r="E27" s="4">
        <v>134115136.83917324</v>
      </c>
      <c r="F27" s="78">
        <f>'[2]97獎補助總額'!E29</f>
        <v>115819770</v>
      </c>
      <c r="G27" s="68">
        <f>'[3]98獎補助-總額'!$F31</f>
        <v>128519087</v>
      </c>
      <c r="H27" s="94">
        <v>123251609</v>
      </c>
      <c r="I27" s="94">
        <v>117010526</v>
      </c>
    </row>
    <row r="28" spans="1:9" ht="18" customHeight="1">
      <c r="A28" s="167" t="s">
        <v>117</v>
      </c>
      <c r="B28" s="4">
        <f>'歷年度私校獎補助-詳細版'!J21</f>
        <v>100999634</v>
      </c>
      <c r="C28" s="4">
        <f>'歷年度私校獎補助-詳細版'!K21</f>
        <v>88564803</v>
      </c>
      <c r="D28" s="4">
        <f>'私校94-95獎補助款'!C27</f>
        <v>89481322</v>
      </c>
      <c r="E28" s="4">
        <v>87077087.427339971</v>
      </c>
      <c r="F28" s="78">
        <f>'[2]97獎補助總額'!E30</f>
        <v>72132757</v>
      </c>
      <c r="G28" s="68">
        <f>'[3]98獎補助-總額'!$F32</f>
        <v>73664728</v>
      </c>
      <c r="H28" s="94">
        <v>72699222</v>
      </c>
      <c r="I28" s="94">
        <v>60362633</v>
      </c>
    </row>
    <row r="29" spans="1:9" ht="18" customHeight="1">
      <c r="A29" s="167" t="s">
        <v>118</v>
      </c>
      <c r="B29" s="4">
        <f>'歷年度私校獎補助-詳細版'!J22</f>
        <v>126915925</v>
      </c>
      <c r="C29" s="4">
        <f>'歷年度私校獎補助-詳細版'!K22</f>
        <v>153655582</v>
      </c>
      <c r="D29" s="4">
        <f>'私校94-95獎補助款'!C28</f>
        <v>151419571</v>
      </c>
      <c r="E29" s="4">
        <v>152492082.01101565</v>
      </c>
      <c r="F29" s="78">
        <f>'[2]97獎補助總額'!E31</f>
        <v>104913263</v>
      </c>
      <c r="G29" s="68">
        <f>'[3]98獎補助-總額'!$F33</f>
        <v>114701825</v>
      </c>
      <c r="H29" s="94">
        <v>121005637</v>
      </c>
      <c r="I29" s="94">
        <v>127656081</v>
      </c>
    </row>
    <row r="30" spans="1:9" ht="18" customHeight="1">
      <c r="A30" s="167" t="s">
        <v>119</v>
      </c>
      <c r="B30" s="4">
        <f>'歷年度私校獎補助-詳細版'!J23</f>
        <v>102006648</v>
      </c>
      <c r="C30" s="4">
        <f>'歷年度私校獎補助-詳細版'!K23</f>
        <v>109777609</v>
      </c>
      <c r="D30" s="4">
        <f>'私校94-95獎補助款'!C29</f>
        <v>109207796</v>
      </c>
      <c r="E30" s="4">
        <v>114595821.07707614</v>
      </c>
      <c r="F30" s="78">
        <f>'[2]97獎補助總額'!E32</f>
        <v>98779388</v>
      </c>
      <c r="G30" s="68">
        <f>'[3]98獎補助-總額'!$F34</f>
        <v>78721947</v>
      </c>
      <c r="H30" s="94">
        <v>77550066</v>
      </c>
      <c r="I30" s="94">
        <v>82236216</v>
      </c>
    </row>
    <row r="31" spans="1:9" ht="18" customHeight="1">
      <c r="A31" s="167" t="s">
        <v>238</v>
      </c>
      <c r="B31" s="42" t="s">
        <v>74</v>
      </c>
      <c r="C31" s="42" t="s">
        <v>74</v>
      </c>
      <c r="D31" s="42" t="s">
        <v>74</v>
      </c>
      <c r="E31" s="42" t="s">
        <v>74</v>
      </c>
      <c r="F31" s="42" t="s">
        <v>74</v>
      </c>
      <c r="G31" s="42" t="s">
        <v>74</v>
      </c>
      <c r="H31" s="42" t="s">
        <v>74</v>
      </c>
      <c r="I31" s="94">
        <v>10083575</v>
      </c>
    </row>
    <row r="32" spans="1:9" s="3" customFormat="1" ht="18" customHeight="1">
      <c r="A32" s="168" t="s">
        <v>8</v>
      </c>
      <c r="B32" s="64">
        <f t="shared" ref="B32:H32" si="2">SUM(B25:B30)</f>
        <v>671022557</v>
      </c>
      <c r="C32" s="64">
        <f t="shared" si="2"/>
        <v>737493489</v>
      </c>
      <c r="D32" s="64">
        <f t="shared" si="2"/>
        <v>749317409</v>
      </c>
      <c r="E32" s="64">
        <f t="shared" si="2"/>
        <v>756409379.95081925</v>
      </c>
      <c r="F32" s="64">
        <f t="shared" si="2"/>
        <v>594359264</v>
      </c>
      <c r="G32" s="64">
        <f t="shared" si="2"/>
        <v>620505283</v>
      </c>
      <c r="H32" s="64">
        <f t="shared" si="2"/>
        <v>620530694</v>
      </c>
      <c r="I32" s="64">
        <f>SUM(I25:I31)</f>
        <v>623638215</v>
      </c>
    </row>
    <row r="33" spans="1:9" ht="18" customHeight="1">
      <c r="A33" s="167" t="s">
        <v>120</v>
      </c>
      <c r="B33" s="4">
        <f>'歷年度私校獎補助-詳細版'!J29</f>
        <v>62107489</v>
      </c>
      <c r="C33" s="4">
        <f>'歷年度私校獎補助-詳細版'!K29</f>
        <v>80612274</v>
      </c>
      <c r="D33" s="4">
        <f>'私校94-95獎補助款'!C30</f>
        <v>79741247</v>
      </c>
      <c r="E33" s="4">
        <v>74016283.800131887</v>
      </c>
      <c r="F33" s="78">
        <f>'[2]97獎補助總額'!E35</f>
        <v>70541757</v>
      </c>
      <c r="G33" s="68">
        <f>'[3]98獎補助-總額'!$F37</f>
        <v>52917777</v>
      </c>
      <c r="H33" s="94">
        <v>52647949</v>
      </c>
      <c r="I33" s="94">
        <v>50438218</v>
      </c>
    </row>
    <row r="34" spans="1:9" ht="18" customHeight="1">
      <c r="A34" s="167" t="s">
        <v>121</v>
      </c>
      <c r="B34" s="4">
        <f>'歷年度私校獎補助-詳細版'!J31</f>
        <v>55498534</v>
      </c>
      <c r="C34" s="4">
        <f>'歷年度私校獎補助-詳細版'!K31</f>
        <v>53291516</v>
      </c>
      <c r="D34" s="4">
        <f>'私校94-95獎補助款'!C31</f>
        <v>55172145</v>
      </c>
      <c r="E34" s="4">
        <v>55314105.664739281</v>
      </c>
      <c r="F34" s="78">
        <f>'[2]97獎補助總額'!E36</f>
        <v>59049054</v>
      </c>
      <c r="G34" s="68">
        <f>'[3]98獎補助-總額'!$F38</f>
        <v>49146149</v>
      </c>
      <c r="H34" s="94">
        <v>50111188</v>
      </c>
      <c r="I34" s="94">
        <v>40682769</v>
      </c>
    </row>
    <row r="35" spans="1:9" ht="18" customHeight="1">
      <c r="A35" s="167" t="s">
        <v>328</v>
      </c>
      <c r="B35" s="4">
        <f>'歷年度私校獎補助-詳細版'!J32</f>
        <v>48477799</v>
      </c>
      <c r="C35" s="4">
        <f>'歷年度私校獎補助-詳細版'!K32</f>
        <v>26840899</v>
      </c>
      <c r="D35" s="4">
        <f>'私校94-95獎補助款'!C33</f>
        <v>40849541</v>
      </c>
      <c r="E35" s="4">
        <v>38612595.346280448</v>
      </c>
      <c r="F35" s="78">
        <f>'[2]97獎補助總額'!E37</f>
        <v>53177813</v>
      </c>
      <c r="G35" s="68">
        <f>'[3]98獎補助-總額'!$F39</f>
        <v>37600736</v>
      </c>
      <c r="H35" s="94">
        <v>38514752</v>
      </c>
      <c r="I35" s="94">
        <v>34250914</v>
      </c>
    </row>
    <row r="36" spans="1:9" ht="18" customHeight="1">
      <c r="A36" s="167" t="s">
        <v>327</v>
      </c>
      <c r="B36" s="4">
        <f>'歷年度私校獎補助-詳細版'!J33</f>
        <v>47961360</v>
      </c>
      <c r="C36" s="4">
        <f>'歷年度私校獎補助-詳細版'!K33</f>
        <v>15086634</v>
      </c>
      <c r="D36" s="4">
        <f>'私校94-95獎補助款'!C32</f>
        <v>15044434</v>
      </c>
      <c r="E36" s="4">
        <v>42437887.406017251</v>
      </c>
      <c r="F36" s="78">
        <f>'[2]97獎補助總額'!E38</f>
        <v>48163760</v>
      </c>
      <c r="G36" s="68">
        <f>'[3]98獎補助-總額'!$F40</f>
        <v>38374550</v>
      </c>
      <c r="H36" s="94">
        <v>35710599</v>
      </c>
      <c r="I36" s="94">
        <v>34436783</v>
      </c>
    </row>
    <row r="37" spans="1:9" ht="18" customHeight="1">
      <c r="A37" s="167" t="s">
        <v>122</v>
      </c>
      <c r="B37" s="4">
        <f>'歷年度私校獎補助-詳細版'!J34</f>
        <v>40043609</v>
      </c>
      <c r="C37" s="4">
        <f>'歷年度私校獎補助-詳細版'!K34</f>
        <v>39850773</v>
      </c>
      <c r="D37" s="4">
        <f>'私校94-95獎補助款'!C34</f>
        <v>38414531</v>
      </c>
      <c r="E37" s="4">
        <v>30513078.586131804</v>
      </c>
      <c r="F37" s="78">
        <f>'[2]97獎補助總額'!E39</f>
        <v>47832278</v>
      </c>
      <c r="G37" s="68">
        <f>'[3]98獎補助-總額'!$F41</f>
        <v>33560053</v>
      </c>
      <c r="H37" s="94">
        <v>33700812</v>
      </c>
      <c r="I37" s="94">
        <v>28123270</v>
      </c>
    </row>
    <row r="38" spans="1:9" ht="18" customHeight="1">
      <c r="A38" s="167" t="s">
        <v>123</v>
      </c>
      <c r="B38" s="4">
        <f>'歷年度私校獎補助-詳細版'!J35</f>
        <v>64218147</v>
      </c>
      <c r="C38" s="4">
        <f>'歷年度私校獎補助-詳細版'!K35</f>
        <v>67808889</v>
      </c>
      <c r="D38" s="4">
        <f>'私校94-95獎補助款'!C35</f>
        <v>73715028</v>
      </c>
      <c r="E38" s="4">
        <v>74339121.708436325</v>
      </c>
      <c r="F38" s="78">
        <f>'[2]97獎補助總額'!E40</f>
        <v>72472552</v>
      </c>
      <c r="G38" s="68">
        <f>'[3]98獎補助-總額'!$F42</f>
        <v>59158720</v>
      </c>
      <c r="H38" s="94">
        <v>59059147</v>
      </c>
      <c r="I38" s="94">
        <v>57131287</v>
      </c>
    </row>
    <row r="39" spans="1:9" ht="18" customHeight="1">
      <c r="A39" s="167" t="s">
        <v>124</v>
      </c>
      <c r="B39" s="4">
        <f>'歷年度私校獎補助-詳細版'!J38</f>
        <v>63789530</v>
      </c>
      <c r="C39" s="4">
        <f>'歷年度私校獎補助-詳細版'!K38</f>
        <v>33015834</v>
      </c>
      <c r="D39" s="4">
        <f>'私校94-95獎補助款'!C36</f>
        <v>30283545</v>
      </c>
      <c r="E39" s="4">
        <v>26751688.214762293</v>
      </c>
      <c r="F39" s="78">
        <f>'[2]97獎補助總額'!E41</f>
        <v>40902239</v>
      </c>
      <c r="G39" s="68">
        <f>'[3]98獎補助-總額'!$F43</f>
        <v>29552954</v>
      </c>
      <c r="H39" s="94">
        <v>29505155</v>
      </c>
      <c r="I39" s="94">
        <v>33114324</v>
      </c>
    </row>
    <row r="40" spans="1:9" ht="18" customHeight="1">
      <c r="A40" s="167" t="s">
        <v>125</v>
      </c>
      <c r="B40" s="4">
        <f>'歷年度私校獎補助-詳細版'!J36</f>
        <v>81295643</v>
      </c>
      <c r="C40" s="4">
        <f>'歷年度私校獎補助-詳細版'!K36</f>
        <v>55983239</v>
      </c>
      <c r="D40" s="4">
        <f>'私校94-95獎補助款'!C37</f>
        <v>58008794</v>
      </c>
      <c r="E40" s="4">
        <v>56547077.48972775</v>
      </c>
      <c r="F40" s="78">
        <f>'[2]97獎補助總額'!E42</f>
        <v>73682659</v>
      </c>
      <c r="G40" s="68">
        <f>'[3]98獎補助-總額'!$F44</f>
        <v>55552773</v>
      </c>
      <c r="H40" s="94">
        <v>52247347</v>
      </c>
      <c r="I40" s="94">
        <v>49414713</v>
      </c>
    </row>
    <row r="41" spans="1:9" ht="18" customHeight="1">
      <c r="A41" s="167" t="s">
        <v>126</v>
      </c>
      <c r="B41" s="4">
        <f>'歷年度私校獎補助-詳細版'!J37</f>
        <v>78839236</v>
      </c>
      <c r="C41" s="4">
        <f>'歷年度私校獎補助-詳細版'!K37</f>
        <v>69876396</v>
      </c>
      <c r="D41" s="4">
        <f>'私校94-95獎補助款'!C38</f>
        <v>73620709</v>
      </c>
      <c r="E41" s="4">
        <v>74903484.548772931</v>
      </c>
      <c r="F41" s="78">
        <f>'[2]97獎補助總額'!E43</f>
        <v>81627100</v>
      </c>
      <c r="G41" s="68">
        <f>'[3]98獎補助-總額'!$F45</f>
        <v>88744919</v>
      </c>
      <c r="H41" s="94">
        <v>91677439</v>
      </c>
      <c r="I41" s="94">
        <v>85682979</v>
      </c>
    </row>
    <row r="42" spans="1:9" s="3" customFormat="1" ht="18" customHeight="1">
      <c r="A42" s="168" t="s">
        <v>8</v>
      </c>
      <c r="B42" s="64">
        <f t="shared" ref="B42:I42" si="3">SUM(B33:B41)</f>
        <v>542231347</v>
      </c>
      <c r="C42" s="64">
        <f t="shared" si="3"/>
        <v>442366454</v>
      </c>
      <c r="D42" s="64">
        <f t="shared" si="3"/>
        <v>464849974</v>
      </c>
      <c r="E42" s="64">
        <f t="shared" si="3"/>
        <v>473435322.76499993</v>
      </c>
      <c r="F42" s="64">
        <f t="shared" si="3"/>
        <v>547449212</v>
      </c>
      <c r="G42" s="64">
        <f t="shared" si="3"/>
        <v>444608631</v>
      </c>
      <c r="H42" s="64">
        <f t="shared" si="3"/>
        <v>443174388</v>
      </c>
      <c r="I42" s="64">
        <f t="shared" si="3"/>
        <v>413275257</v>
      </c>
    </row>
    <row r="43" spans="1:9" ht="18" customHeight="1">
      <c r="A43" s="169" t="s">
        <v>155</v>
      </c>
      <c r="B43" s="42" t="s">
        <v>74</v>
      </c>
      <c r="C43" s="42" t="s">
        <v>74</v>
      </c>
      <c r="D43" s="42" t="s">
        <v>74</v>
      </c>
      <c r="E43" s="42" t="s">
        <v>74</v>
      </c>
      <c r="F43" s="78">
        <f>'[2]97獎補助總額'!E44</f>
        <v>500000</v>
      </c>
      <c r="G43" s="68">
        <f>'[3]98獎補助-總額'!$F$48</f>
        <v>500000</v>
      </c>
      <c r="H43" s="94">
        <v>500000</v>
      </c>
      <c r="I43" s="94">
        <v>500000</v>
      </c>
    </row>
    <row r="44" spans="1:9" s="67" customFormat="1" ht="22.15" customHeight="1" thickBot="1">
      <c r="A44" s="65" t="s">
        <v>127</v>
      </c>
      <c r="B44" s="66">
        <f>SUM(B42,B32,B24,B16)</f>
        <v>3287666998</v>
      </c>
      <c r="C44" s="66">
        <f>SUM(C42,C32,C24,C16)</f>
        <v>3313742998</v>
      </c>
      <c r="D44" s="66">
        <f>SUM(D42,D32,D24,D16)</f>
        <v>3313743000</v>
      </c>
      <c r="E44" s="66">
        <f>SUM(E42,E32,E24,E16)</f>
        <v>3313743000.6458187</v>
      </c>
      <c r="F44" s="66">
        <f>SUM(F42,F32,F24,F16,F43)</f>
        <v>2989742511</v>
      </c>
      <c r="G44" s="66">
        <f>SUM(G42,G32,G24,G16,G43)</f>
        <v>2943940896</v>
      </c>
      <c r="H44" s="66">
        <f>SUM(H42,H32,H24,H16,H43)</f>
        <v>2952243000</v>
      </c>
      <c r="I44" s="66">
        <f>SUM(I42,I32,I24,I16,I43)</f>
        <v>2835190425</v>
      </c>
    </row>
    <row r="45" spans="1:9" ht="18" customHeight="1" thickTop="1">
      <c r="A45" s="43"/>
    </row>
    <row r="46" spans="1:9" ht="18" customHeight="1">
      <c r="A46" s="44"/>
    </row>
    <row r="47" spans="1:9" ht="18" customHeight="1">
      <c r="A47" s="43"/>
    </row>
    <row r="48" spans="1:9" ht="18" customHeight="1">
      <c r="A48" s="43"/>
    </row>
    <row r="49" spans="1:1" ht="18" customHeight="1">
      <c r="A49" s="43"/>
    </row>
    <row r="50" spans="1:1" ht="18" customHeight="1">
      <c r="A50" s="43"/>
    </row>
    <row r="51" spans="1:1" ht="18" customHeight="1">
      <c r="A51" s="43"/>
    </row>
    <row r="52" spans="1:1" ht="18" customHeight="1">
      <c r="A52" s="43"/>
    </row>
    <row r="53" spans="1:1" ht="18" customHeight="1">
      <c r="A53" s="43"/>
    </row>
    <row r="54" spans="1:1" ht="18" customHeight="1">
      <c r="A54" s="43"/>
    </row>
    <row r="55" spans="1:1" ht="18" customHeight="1">
      <c r="A55" s="43"/>
    </row>
    <row r="56" spans="1:1" ht="18" customHeight="1">
      <c r="A56" s="43"/>
    </row>
    <row r="57" spans="1:1" ht="18" customHeight="1">
      <c r="A57" s="43"/>
    </row>
    <row r="58" spans="1:1" ht="18" customHeight="1">
      <c r="A58" s="43"/>
    </row>
    <row r="59" spans="1:1" ht="18" customHeight="1">
      <c r="A59" s="43"/>
    </row>
    <row r="60" spans="1:1" ht="18" customHeight="1">
      <c r="A60" s="43"/>
    </row>
    <row r="61" spans="1:1" ht="18" customHeight="1">
      <c r="A61" s="43"/>
    </row>
    <row r="62" spans="1:1" ht="18" customHeight="1">
      <c r="A62" s="43"/>
    </row>
    <row r="63" spans="1:1" ht="18" customHeight="1">
      <c r="A63" s="43"/>
    </row>
    <row r="64" spans="1:1" ht="18" customHeight="1">
      <c r="A64" s="43"/>
    </row>
    <row r="65" spans="1:1" ht="18" customHeight="1">
      <c r="A65" s="43"/>
    </row>
    <row r="66" spans="1:1" ht="18" customHeight="1">
      <c r="A66" s="43"/>
    </row>
    <row r="67" spans="1:1" ht="18" customHeight="1">
      <c r="A67" s="43"/>
    </row>
    <row r="68" spans="1:1" ht="18" customHeight="1">
      <c r="A68" s="43"/>
    </row>
    <row r="69" spans="1:1" ht="18" customHeight="1">
      <c r="A69" s="43"/>
    </row>
    <row r="70" spans="1:1" ht="18" customHeight="1">
      <c r="A70" s="43"/>
    </row>
    <row r="71" spans="1:1" ht="18" customHeight="1">
      <c r="A71" s="43"/>
    </row>
    <row r="72" spans="1:1" ht="18" customHeight="1">
      <c r="A72" s="43"/>
    </row>
    <row r="73" spans="1:1" ht="18" customHeight="1">
      <c r="A73" s="43"/>
    </row>
    <row r="74" spans="1:1" ht="18" customHeight="1">
      <c r="A74" s="43"/>
    </row>
    <row r="75" spans="1:1" ht="18" customHeight="1">
      <c r="A75" s="43"/>
    </row>
    <row r="76" spans="1:1" ht="18" customHeight="1">
      <c r="A76" s="43"/>
    </row>
    <row r="77" spans="1:1" ht="18" customHeight="1">
      <c r="A77" s="43"/>
    </row>
    <row r="78" spans="1:1" ht="18" customHeight="1">
      <c r="A78" s="43"/>
    </row>
    <row r="79" spans="1:1" ht="18" customHeight="1">
      <c r="A79" s="43"/>
    </row>
    <row r="80" spans="1:1" ht="18" customHeight="1">
      <c r="A80" s="43"/>
    </row>
    <row r="81" spans="1:1" ht="18" customHeight="1">
      <c r="A81" s="43"/>
    </row>
    <row r="82" spans="1:1" ht="18" customHeight="1">
      <c r="A82" s="43"/>
    </row>
    <row r="83" spans="1:1" ht="18" customHeight="1">
      <c r="A83" s="43"/>
    </row>
    <row r="84" spans="1:1" ht="18" customHeight="1">
      <c r="A84" s="43"/>
    </row>
    <row r="85" spans="1:1" ht="18" customHeight="1">
      <c r="A85" s="43"/>
    </row>
    <row r="86" spans="1:1" ht="18" customHeight="1">
      <c r="A86" s="43"/>
    </row>
    <row r="87" spans="1:1" ht="18" customHeight="1">
      <c r="A87" s="43"/>
    </row>
    <row r="88" spans="1:1" ht="18" customHeight="1">
      <c r="A88" s="43"/>
    </row>
    <row r="89" spans="1:1" ht="18" customHeight="1">
      <c r="A89" s="43"/>
    </row>
    <row r="90" spans="1:1" ht="18" customHeight="1">
      <c r="A90" s="43"/>
    </row>
    <row r="91" spans="1:1" ht="18" customHeight="1">
      <c r="A91" s="43"/>
    </row>
    <row r="92" spans="1:1" ht="18" customHeight="1">
      <c r="A92" s="43"/>
    </row>
    <row r="93" spans="1:1" ht="18" customHeight="1">
      <c r="A93" s="43"/>
    </row>
    <row r="94" spans="1:1" ht="18" customHeight="1">
      <c r="A94" s="43"/>
    </row>
    <row r="95" spans="1:1" ht="18" customHeight="1">
      <c r="A95" s="43"/>
    </row>
    <row r="96" spans="1:1" ht="18" customHeight="1">
      <c r="A96" s="43"/>
    </row>
    <row r="97" spans="1:1" ht="18" customHeight="1">
      <c r="A97" s="43"/>
    </row>
    <row r="98" spans="1:1" ht="18" customHeight="1">
      <c r="A98" s="43"/>
    </row>
    <row r="99" spans="1:1" ht="18" customHeight="1">
      <c r="A99" s="43"/>
    </row>
    <row r="100" spans="1:1" ht="18" customHeight="1">
      <c r="A100" s="43"/>
    </row>
    <row r="101" spans="1:1" ht="18" customHeight="1">
      <c r="A101" s="43"/>
    </row>
    <row r="102" spans="1:1" ht="18" customHeight="1">
      <c r="A102" s="43"/>
    </row>
    <row r="103" spans="1:1" ht="18" customHeight="1">
      <c r="A103" s="43"/>
    </row>
    <row r="104" spans="1:1" ht="18" customHeight="1">
      <c r="A104" s="43"/>
    </row>
    <row r="105" spans="1:1" ht="18" customHeight="1">
      <c r="A105" s="43"/>
    </row>
    <row r="106" spans="1:1" ht="18" customHeight="1">
      <c r="A106" s="43"/>
    </row>
    <row r="107" spans="1:1" ht="18" customHeight="1">
      <c r="A107" s="43"/>
    </row>
    <row r="108" spans="1:1" ht="18" customHeight="1">
      <c r="A108" s="43"/>
    </row>
    <row r="109" spans="1:1" ht="18" customHeight="1">
      <c r="A109" s="43"/>
    </row>
    <row r="110" spans="1:1" ht="18" customHeight="1">
      <c r="A110" s="43"/>
    </row>
    <row r="111" spans="1:1" ht="18" customHeight="1">
      <c r="A111" s="43"/>
    </row>
    <row r="112" spans="1:1" ht="18" customHeight="1">
      <c r="A112" s="43"/>
    </row>
    <row r="113" spans="1:1" ht="18" customHeight="1">
      <c r="A113" s="43"/>
    </row>
    <row r="114" spans="1:1" ht="18" customHeight="1">
      <c r="A114" s="43"/>
    </row>
    <row r="115" spans="1:1" ht="18" customHeight="1">
      <c r="A115" s="43"/>
    </row>
    <row r="116" spans="1:1" ht="18" customHeight="1">
      <c r="A116" s="43"/>
    </row>
    <row r="117" spans="1:1" ht="18" customHeight="1">
      <c r="A117" s="43"/>
    </row>
  </sheetData>
  <mergeCells count="1">
    <mergeCell ref="A1:G1"/>
  </mergeCells>
  <phoneticPr fontId="19" type="noConversion"/>
  <printOptions horizontalCentered="1" verticalCentered="1"/>
  <pageMargins left="0" right="0" top="0" bottom="0" header="0.39370078740157483" footer="0.39370078740157483"/>
  <pageSetup paperSize="9" scale="73" fitToWidth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7"/>
  <sheetViews>
    <sheetView tabSelected="1" view="pageBreakPreview" zoomScaleNormal="100" zoomScaleSheetLayoutView="100" workbookViewId="0">
      <pane xSplit="1" ySplit="2" topLeftCell="J30" activePane="bottomRight" state="frozen"/>
      <selection pane="topRight" activeCell="B1" sqref="B1"/>
      <selection pane="bottomLeft" activeCell="A3" sqref="A3"/>
      <selection pane="bottomRight" activeCell="Q60" sqref="Q60"/>
    </sheetView>
  </sheetViews>
  <sheetFormatPr defaultRowHeight="16.5"/>
  <cols>
    <col min="1" max="1" width="25.125" bestFit="1" customWidth="1"/>
    <col min="2" max="7" width="17.75" style="135" bestFit="1" customWidth="1"/>
    <col min="8" max="8" width="17.75" style="135" customWidth="1"/>
    <col min="9" max="9" width="17.75" style="135" bestFit="1" customWidth="1"/>
    <col min="10" max="10" width="17.75" bestFit="1" customWidth="1"/>
    <col min="11" max="12" width="16.5" customWidth="1"/>
    <col min="13" max="16" width="16.375" customWidth="1"/>
  </cols>
  <sheetData>
    <row r="1" spans="1:30" ht="20.25" thickBot="1">
      <c r="A1" s="248" t="s">
        <v>350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197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2"/>
    </row>
    <row r="2" spans="1:30" ht="17.25" thickBot="1">
      <c r="A2" s="179" t="s">
        <v>10</v>
      </c>
      <c r="B2" s="196" t="s">
        <v>217</v>
      </c>
      <c r="C2" s="196" t="s">
        <v>78</v>
      </c>
      <c r="D2" s="196" t="s">
        <v>218</v>
      </c>
      <c r="E2" s="196" t="s">
        <v>203</v>
      </c>
      <c r="F2" s="196" t="s">
        <v>329</v>
      </c>
      <c r="G2" s="193" t="s">
        <v>195</v>
      </c>
      <c r="H2" s="193" t="s">
        <v>269</v>
      </c>
      <c r="I2" s="193" t="s">
        <v>270</v>
      </c>
      <c r="J2" s="193" t="s">
        <v>339</v>
      </c>
      <c r="K2" s="194" t="s">
        <v>346</v>
      </c>
      <c r="L2" s="194" t="s">
        <v>347</v>
      </c>
      <c r="M2" s="195" t="s">
        <v>348</v>
      </c>
      <c r="N2" s="195" t="s">
        <v>349</v>
      </c>
      <c r="O2" s="195" t="s">
        <v>351</v>
      </c>
      <c r="P2" s="198"/>
    </row>
    <row r="3" spans="1:30">
      <c r="A3" s="173" t="s">
        <v>84</v>
      </c>
      <c r="B3" s="176">
        <f>INDEX('93-100年私校獎補助款明細'!B:B,MATCH('0-93-104年私校獎補助款明細'!$A3,'93-100年私校獎補助款明細'!$A:$A,0))</f>
        <v>127332723</v>
      </c>
      <c r="C3" s="176">
        <f>INDEX('93-100年私校獎補助款明細'!C:C,MATCH('0-93-104年私校獎補助款明細'!$A3,'93-100年私校獎補助款明細'!$A:$A,0))</f>
        <v>157685914</v>
      </c>
      <c r="D3" s="176">
        <f>INDEX('93-100年私校獎補助款明細'!D:D,MATCH('0-93-104年私校獎補助款明細'!$A3,'93-100年私校獎補助款明細'!$A:$A,0))</f>
        <v>152989510</v>
      </c>
      <c r="E3" s="176">
        <f>INDEX('93-100年私校獎補助款明細'!E:E,MATCH('0-93-104年私校獎補助款明細'!$A3,'93-100年私校獎補助款明細'!$A:$A,0))</f>
        <v>150362901.37995154</v>
      </c>
      <c r="F3" s="176">
        <f>INDEX('93-100年私校獎補助款明細'!F:F,MATCH('0-93-104年私校獎補助款明細'!$A3,'93-100年私校獎補助款明細'!$A:$A,0))</f>
        <v>123791778</v>
      </c>
      <c r="G3" s="176">
        <f>INDEX('93-100年私校獎補助款明細'!G:G,MATCH('0-93-104年私校獎補助款明細'!$A3,'93-100年私校獎補助款明細'!$A:$A,0))</f>
        <v>135055893</v>
      </c>
      <c r="H3" s="176">
        <f>INDEX('93-100年私校獎補助款明細'!H:H,MATCH('0-93-104年私校獎補助款明細'!$A3,'93-100年私校獎補助款明細'!$A:$A,0))</f>
        <v>131478209</v>
      </c>
      <c r="I3" s="176">
        <f>INDEX('93-100年私校獎補助款明細'!I:I,MATCH('0-93-104年私校獎補助款明細'!$A3,'93-100年私校獎補助款明細'!$A:$A,0))</f>
        <v>119655679</v>
      </c>
      <c r="J3" s="176">
        <v>132984203</v>
      </c>
      <c r="K3" s="192">
        <v>126004048</v>
      </c>
      <c r="L3" s="192">
        <v>133329200</v>
      </c>
      <c r="M3" s="192">
        <v>142904551</v>
      </c>
      <c r="N3" s="208">
        <v>148613114</v>
      </c>
      <c r="O3" s="208">
        <v>147927814</v>
      </c>
      <c r="P3" s="199"/>
    </row>
    <row r="4" spans="1:30">
      <c r="A4" s="171" t="s">
        <v>256</v>
      </c>
      <c r="B4" s="174">
        <f>INDEX('93-100年私校獎補助款明細'!B:B,MATCH('0-93-104年私校獎補助款明細'!$A4,'93-100年私校獎補助款明細'!$A:$A,0))</f>
        <v>117852806</v>
      </c>
      <c r="C4" s="174">
        <f>INDEX('93-100年私校獎補助款明細'!C:C,MATCH('0-93-104年私校獎補助款明細'!$A4,'93-100年私校獎補助款明細'!$A:$A,0))</f>
        <v>116635428</v>
      </c>
      <c r="D4" s="174">
        <f>INDEX('93-100年私校獎補助款明細'!D:D,MATCH('0-93-104年私校獎補助款明細'!$A4,'93-100年私校獎補助款明細'!$A:$A,0))</f>
        <v>114614314</v>
      </c>
      <c r="E4" s="174">
        <f>INDEX('93-100年私校獎補助款明細'!E:E,MATCH('0-93-104年私校獎補助款明細'!$A4,'93-100年私校獎補助款明細'!$A:$A,0))</f>
        <v>119442829.00334397</v>
      </c>
      <c r="F4" s="174">
        <f>INDEX('93-100年私校獎補助款明細'!F:F,MATCH('0-93-104年私校獎補助款明細'!$A4,'93-100年私校獎補助款明細'!$A:$A,0))</f>
        <v>85712747</v>
      </c>
      <c r="G4" s="174">
        <f>INDEX('93-100年私校獎補助款明細'!G:G,MATCH('0-93-104年私校獎補助款明細'!$A4,'93-100年私校獎補助款明細'!$A:$A,0))</f>
        <v>95807922</v>
      </c>
      <c r="H4" s="174">
        <f>INDEX('93-100年私校獎補助款明細'!H:H,MATCH('0-93-104年私校獎補助款明細'!$A4,'93-100年私校獎補助款明細'!$A:$A,0))</f>
        <v>94555359</v>
      </c>
      <c r="I4" s="174">
        <f>INDEX('93-100年私校獎補助款明細'!I:I,MATCH('0-93-104年私校獎補助款明細'!$A4,'93-100年私校獎補助款明細'!$A:$A,0))</f>
        <v>89689483</v>
      </c>
      <c r="J4" s="174">
        <v>84283633</v>
      </c>
      <c r="K4" s="189">
        <v>103320332</v>
      </c>
      <c r="L4" s="189">
        <v>98669450</v>
      </c>
      <c r="M4" s="189">
        <v>98207678</v>
      </c>
      <c r="N4" s="205">
        <v>106498895</v>
      </c>
      <c r="O4" s="205">
        <v>106231752</v>
      </c>
      <c r="P4" s="199"/>
    </row>
    <row r="5" spans="1:30">
      <c r="A5" s="171" t="s">
        <v>82</v>
      </c>
      <c r="B5" s="174">
        <f>INDEX('93-100年私校獎補助款明細'!B:B,MATCH('0-93-104年私校獎補助款明細'!$A5,'93-100年私校獎補助款明細'!$A:$A,0))</f>
        <v>128953086</v>
      </c>
      <c r="C5" s="174">
        <f>INDEX('93-100年私校獎補助款明細'!C:C,MATCH('0-93-104年私校獎補助款明細'!$A5,'93-100年私校獎補助款明細'!$A:$A,0))</f>
        <v>138548284</v>
      </c>
      <c r="D5" s="174">
        <f>INDEX('93-100年私校獎補助款明細'!D:D,MATCH('0-93-104年私校獎補助款明細'!$A5,'93-100年私校獎補助款明細'!$A:$A,0))</f>
        <v>132737874</v>
      </c>
      <c r="E5" s="174">
        <f>INDEX('93-100年私校獎補助款明細'!E:E,MATCH('0-93-104年私校獎補助款明細'!$A5,'93-100年私校獎補助款明細'!$A:$A,0))</f>
        <v>137553347.32972056</v>
      </c>
      <c r="F5" s="174">
        <f>INDEX('93-100年私校獎補助款明細'!F:F,MATCH('0-93-104年私校獎補助款明細'!$A5,'93-100年私校獎補助款明細'!$A:$A,0))</f>
        <v>113608029</v>
      </c>
      <c r="G5" s="174">
        <f>INDEX('93-100年私校獎補助款明細'!G:G,MATCH('0-93-104年私校獎補助款明細'!$A5,'93-100年私校獎補助款明細'!$A:$A,0))</f>
        <v>123694975</v>
      </c>
      <c r="H5" s="174">
        <f>INDEX('93-100年私校獎補助款明細'!H:H,MATCH('0-93-104年私校獎補助款明細'!$A5,'93-100年私校獎補助款明細'!$A:$A,0))</f>
        <v>126123592</v>
      </c>
      <c r="I5" s="174">
        <f>INDEX('93-100年私校獎補助款明細'!I:I,MATCH('0-93-104年私校獎補助款明細'!$A5,'93-100年私校獎補助款明細'!$A:$A,0))</f>
        <v>118521486</v>
      </c>
      <c r="J5" s="174">
        <v>110962420</v>
      </c>
      <c r="K5" s="189">
        <v>106604013</v>
      </c>
      <c r="L5" s="189">
        <v>102460726</v>
      </c>
      <c r="M5" s="189">
        <v>108884216</v>
      </c>
      <c r="N5" s="205">
        <v>122841490</v>
      </c>
      <c r="O5" s="205">
        <v>136380475</v>
      </c>
      <c r="P5" s="199"/>
    </row>
    <row r="6" spans="1:30">
      <c r="A6" s="171" t="s">
        <v>95</v>
      </c>
      <c r="B6" s="174">
        <f>INDEX('93-100年私校獎補助款明細'!B:B,MATCH('0-93-104年私校獎補助款明細'!$A6,'93-100年私校獎補助款明細'!$A:$A,0))</f>
        <v>122741448</v>
      </c>
      <c r="C6" s="174">
        <f>INDEX('93-100年私校獎補助款明細'!C:C,MATCH('0-93-104年私校獎補助款明細'!$A6,'93-100年私校獎補助款明細'!$A:$A,0))</f>
        <v>147702526</v>
      </c>
      <c r="D6" s="174">
        <f>INDEX('93-100年私校獎補助款明細'!D:D,MATCH('0-93-104年私校獎補助款明細'!$A6,'93-100年私校獎補助款明細'!$A:$A,0))</f>
        <v>141636576</v>
      </c>
      <c r="E6" s="174">
        <f>INDEX('93-100年私校獎補助款明細'!E:E,MATCH('0-93-104年私校獎補助款明細'!$A6,'93-100年私校獎補助款明細'!$A:$A,0))</f>
        <v>137965063.31705219</v>
      </c>
      <c r="F6" s="174">
        <f>INDEX('93-100年私校獎補助款明細'!F:F,MATCH('0-93-104年私校獎補助款明細'!$A6,'93-100年私校獎補助款明細'!$A:$A,0))</f>
        <v>126024761</v>
      </c>
      <c r="G6" s="174">
        <f>INDEX('93-100年私校獎補助款明細'!G:G,MATCH('0-93-104年私校獎補助款明細'!$A6,'93-100年私校獎補助款明細'!$A:$A,0))</f>
        <v>139170379</v>
      </c>
      <c r="H6" s="174">
        <f>INDEX('93-100年私校獎補助款明細'!H:H,MATCH('0-93-104年私校獎補助款明細'!$A6,'93-100年私校獎補助款明細'!$A:$A,0))</f>
        <v>143851068</v>
      </c>
      <c r="I6" s="174">
        <f>INDEX('93-100年私校獎補助款明細'!I:I,MATCH('0-93-104年私校獎補助款明細'!$A6,'93-100年私校獎補助款明細'!$A:$A,0))</f>
        <v>131565106</v>
      </c>
      <c r="J6" s="174">
        <v>136226884</v>
      </c>
      <c r="K6" s="189">
        <v>132361396</v>
      </c>
      <c r="L6" s="189">
        <v>134931462</v>
      </c>
      <c r="M6" s="189">
        <v>134150605</v>
      </c>
      <c r="N6" s="205">
        <v>138525587</v>
      </c>
      <c r="O6" s="205">
        <v>139870034</v>
      </c>
      <c r="P6" s="199"/>
    </row>
    <row r="7" spans="1:30">
      <c r="A7" s="171" t="s">
        <v>88</v>
      </c>
      <c r="B7" s="174">
        <f>INDEX('93-100年私校獎補助款明細'!B:B,MATCH('0-93-104年私校獎補助款明細'!$A7,'93-100年私校獎補助款明細'!$A:$A,0))</f>
        <v>109988600</v>
      </c>
      <c r="C7" s="174">
        <f>INDEX('93-100年私校獎補助款明細'!C:C,MATCH('0-93-104年私校獎補助款明細'!$A7,'93-100年私校獎補助款明細'!$A:$A,0))</f>
        <v>103965509</v>
      </c>
      <c r="D7" s="174">
        <f>INDEX('93-100年私校獎補助款明細'!D:D,MATCH('0-93-104年私校獎補助款明細'!$A7,'93-100年私校獎補助款明細'!$A:$A,0))</f>
        <v>98667011</v>
      </c>
      <c r="E7" s="174">
        <f>INDEX('93-100年私校獎補助款明細'!E:E,MATCH('0-93-104年私校獎補助款明細'!$A7,'93-100年私校獎補助款明細'!$A:$A,0))</f>
        <v>98836298.284811407</v>
      </c>
      <c r="F7" s="174">
        <f>INDEX('93-100年私校獎補助款明細'!F:F,MATCH('0-93-104年私校獎補助款明細'!$A7,'93-100年私校獎補助款明細'!$A:$A,0))</f>
        <v>76185466</v>
      </c>
      <c r="G7" s="174">
        <f>INDEX('93-100年私校獎補助款明細'!G:G,MATCH('0-93-104年私校獎補助款明細'!$A7,'93-100年私校獎補助款明細'!$A:$A,0))</f>
        <v>105616033</v>
      </c>
      <c r="H7" s="174">
        <f>INDEX('93-100年私校獎補助款明細'!H:H,MATCH('0-93-104年私校獎補助款明細'!$A7,'93-100年私校獎補助款明細'!$A:$A,0))</f>
        <v>110775658</v>
      </c>
      <c r="I7" s="174">
        <f>INDEX('93-100年私校獎補助款明細'!I:I,MATCH('0-93-104年私校獎補助款明細'!$A7,'93-100年私校獎補助款明細'!$A:$A,0))</f>
        <v>98655316</v>
      </c>
      <c r="J7" s="174">
        <v>110205159</v>
      </c>
      <c r="K7" s="189">
        <v>100386662</v>
      </c>
      <c r="L7" s="189">
        <v>109810746</v>
      </c>
      <c r="M7" s="189">
        <v>110715917</v>
      </c>
      <c r="N7" s="205">
        <v>121578059</v>
      </c>
      <c r="O7" s="205">
        <v>121064630</v>
      </c>
      <c r="P7" s="199"/>
    </row>
    <row r="8" spans="1:30">
      <c r="A8" s="171" t="s">
        <v>81</v>
      </c>
      <c r="B8" s="174">
        <f>INDEX('93-100年私校獎補助款明細'!B:B,MATCH('0-93-104年私校獎補助款明細'!$A8,'93-100年私校獎補助款明細'!$A:$A,0))</f>
        <v>121667644</v>
      </c>
      <c r="C8" s="174">
        <f>INDEX('93-100年私校獎補助款明細'!C:C,MATCH('0-93-104年私校獎補助款明細'!$A8,'93-100年私校獎補助款明細'!$A:$A,0))</f>
        <v>137270103</v>
      </c>
      <c r="D8" s="174">
        <f>INDEX('93-100年私校獎補助款明細'!D:D,MATCH('0-93-104年私校獎補助款明細'!$A8,'93-100年私校獎補助款明細'!$A:$A,0))</f>
        <v>136279528</v>
      </c>
      <c r="E8" s="174">
        <f>INDEX('93-100年私校獎補助款明細'!E:E,MATCH('0-93-104年私校獎補助款明細'!$A8,'93-100年私校獎補助款明細'!$A:$A,0))</f>
        <v>138585482.85795873</v>
      </c>
      <c r="F8" s="174">
        <f>INDEX('93-100年私校獎補助款明細'!F:F,MATCH('0-93-104年私校獎補助款明細'!$A8,'93-100年私校獎補助款明細'!$A:$A,0))</f>
        <v>110652133</v>
      </c>
      <c r="G8" s="174">
        <f>INDEX('93-100年私校獎補助款明細'!G:G,MATCH('0-93-104年私校獎補助款明細'!$A8,'93-100年私校獎補助款明細'!$A:$A,0))</f>
        <v>101745479</v>
      </c>
      <c r="H8" s="174">
        <f>INDEX('93-100年私校獎補助款明細'!H:H,MATCH('0-93-104年私校獎補助款明細'!$A8,'93-100年私校獎補助款明細'!$A:$A,0))</f>
        <v>104901335</v>
      </c>
      <c r="I8" s="174">
        <f>INDEX('93-100年私校獎補助款明細'!I:I,MATCH('0-93-104年私校獎補助款明細'!$A8,'93-100年私校獎補助款明細'!$A:$A,0))</f>
        <v>109770065</v>
      </c>
      <c r="J8" s="174">
        <v>102397076</v>
      </c>
      <c r="K8" s="189">
        <v>96468230</v>
      </c>
      <c r="L8" s="189">
        <v>104755480</v>
      </c>
      <c r="M8" s="189">
        <v>107510164</v>
      </c>
      <c r="N8" s="205">
        <v>111538376</v>
      </c>
      <c r="O8" s="205">
        <v>112545813</v>
      </c>
      <c r="P8" s="199"/>
    </row>
    <row r="9" spans="1:30">
      <c r="A9" s="171" t="s">
        <v>90</v>
      </c>
      <c r="B9" s="174">
        <f>INDEX('93-100年私校獎補助款明細'!B:B,MATCH('0-93-104年私校獎補助款明細'!$A9,'93-100年私校獎補助款明細'!$A:$A,0))</f>
        <v>81737766</v>
      </c>
      <c r="C9" s="174">
        <f>INDEX('93-100年私校獎補助款明細'!C:C,MATCH('0-93-104年私校獎補助款明細'!$A9,'93-100年私校獎補助款明細'!$A:$A,0))</f>
        <v>67014963</v>
      </c>
      <c r="D9" s="174">
        <f>INDEX('93-100年私校獎補助款明細'!D:D,MATCH('0-93-104年私校獎補助款明細'!$A9,'93-100年私校獎補助款明細'!$A:$A,0))</f>
        <v>65847812</v>
      </c>
      <c r="E9" s="174">
        <f>INDEX('93-100年私校獎補助款明細'!E:E,MATCH('0-93-104年私校獎補助款明細'!$A9,'93-100年私校獎補助款明細'!$A:$A,0))</f>
        <v>67038805.877084211</v>
      </c>
      <c r="F9" s="174">
        <f>INDEX('93-100年私校獎補助款明細'!F:F,MATCH('0-93-104年私校獎補助款明細'!$A9,'93-100年私校獎補助款明細'!$A:$A,0))</f>
        <v>61725197</v>
      </c>
      <c r="G9" s="174">
        <f>INDEX('93-100年私校獎補助款明細'!G:G,MATCH('0-93-104年私校獎補助款明細'!$A9,'93-100年私校獎補助款明細'!$A:$A,0))</f>
        <v>72104643</v>
      </c>
      <c r="H9" s="174">
        <f>INDEX('93-100年私校獎補助款明細'!H:H,MATCH('0-93-104年私校獎補助款明細'!$A9,'93-100年私校獎補助款明細'!$A:$A,0))</f>
        <v>69699207</v>
      </c>
      <c r="I9" s="174">
        <f>INDEX('93-100年私校獎補助款明細'!I:I,MATCH('0-93-104年私校獎補助款明細'!$A9,'93-100年私校獎補助款明細'!$A:$A,0))</f>
        <v>65168201</v>
      </c>
      <c r="J9" s="174">
        <v>58731688</v>
      </c>
      <c r="K9" s="189">
        <v>89532693</v>
      </c>
      <c r="L9" s="189">
        <v>94608922</v>
      </c>
      <c r="M9" s="189">
        <v>100960116</v>
      </c>
      <c r="N9" s="205">
        <v>102574296</v>
      </c>
      <c r="O9" s="205">
        <v>102009942</v>
      </c>
      <c r="P9" s="199"/>
    </row>
    <row r="10" spans="1:30">
      <c r="A10" s="171" t="s">
        <v>94</v>
      </c>
      <c r="B10" s="174">
        <f>INDEX('93-100年私校獎補助款明細'!B:B,MATCH('0-93-104年私校獎補助款明細'!$A10,'93-100年私校獎補助款明細'!$A:$A,0))</f>
        <v>115762663</v>
      </c>
      <c r="C10" s="174">
        <f>INDEX('93-100年私校獎補助款明細'!C:C,MATCH('0-93-104年私校獎補助款明細'!$A10,'93-100年私校獎補助款明細'!$A:$A,0))</f>
        <v>129442010</v>
      </c>
      <c r="D10" s="174">
        <f>INDEX('93-100年私校獎補助款明細'!D:D,MATCH('0-93-104年私校獎補助款明細'!$A10,'93-100年私校獎補助款明細'!$A:$A,0))</f>
        <v>125895866</v>
      </c>
      <c r="E10" s="174">
        <f>INDEX('93-100年私校獎補助款明細'!E:E,MATCH('0-93-104年私校獎補助款明細'!$A10,'93-100年私校獎補助款明細'!$A:$A,0))</f>
        <v>127569051.36025208</v>
      </c>
      <c r="F10" s="174">
        <f>INDEX('93-100年私校獎補助款明細'!F:F,MATCH('0-93-104年私校獎補助款明細'!$A10,'93-100年私校獎補助款明細'!$A:$A,0))</f>
        <v>120203240</v>
      </c>
      <c r="G10" s="174">
        <f>INDEX('93-100年私校獎補助款明細'!G:G,MATCH('0-93-104年私校獎補助款明細'!$A10,'93-100年私校獎補助款明細'!$A:$A,0))</f>
        <v>123303108</v>
      </c>
      <c r="H10" s="174">
        <f>INDEX('93-100年私校獎補助款明細'!H:H,MATCH('0-93-104年私校獎補助款明細'!$A10,'93-100年私校獎補助款明細'!$A:$A,0))</f>
        <v>125059012</v>
      </c>
      <c r="I10" s="174">
        <f>INDEX('93-100年私校獎補助款明細'!I:I,MATCH('0-93-104年私校獎補助款明細'!$A10,'93-100年私校獎補助款明細'!$A:$A,0))</f>
        <v>128065192</v>
      </c>
      <c r="J10" s="174">
        <v>132752566</v>
      </c>
      <c r="K10" s="189">
        <v>144412816</v>
      </c>
      <c r="L10" s="189">
        <v>141393752</v>
      </c>
      <c r="M10" s="189">
        <v>145425897</v>
      </c>
      <c r="N10" s="205">
        <v>151518267</v>
      </c>
      <c r="O10" s="205">
        <v>156240199</v>
      </c>
      <c r="P10" s="199"/>
    </row>
    <row r="11" spans="1:30">
      <c r="A11" s="171" t="s">
        <v>100</v>
      </c>
      <c r="B11" s="174">
        <f>INDEX('93-100年私校獎補助款明細'!B:B,MATCH('0-93-104年私校獎補助款明細'!$A11,'93-100年私校獎補助款明細'!$A:$A,0))</f>
        <v>108096470</v>
      </c>
      <c r="C11" s="174">
        <f>INDEX('93-100年私校獎補助款明細'!C:C,MATCH('0-93-104年私校獎補助款明細'!$A11,'93-100年私校獎補助款明細'!$A:$A,0))</f>
        <v>111060204</v>
      </c>
      <c r="D11" s="174">
        <f>INDEX('93-100年私校獎補助款明細'!D:D,MATCH('0-93-104年私校獎補助款明細'!$A11,'93-100年私校獎補助款明細'!$A:$A,0))</f>
        <v>115074890</v>
      </c>
      <c r="E11" s="174">
        <f>INDEX('93-100年私校獎補助款明細'!E:E,MATCH('0-93-104年私校獎補助款明細'!$A11,'93-100年私校獎補助款明細'!$A:$A,0))</f>
        <v>113822165.5228902</v>
      </c>
      <c r="F11" s="174">
        <f>INDEX('93-100年私校獎補助款明細'!F:F,MATCH('0-93-104年私校獎補助款明細'!$A11,'93-100年私校獎補助款明細'!$A:$A,0))</f>
        <v>105519742</v>
      </c>
      <c r="G11" s="174">
        <f>INDEX('93-100年私校獎補助款明細'!G:G,MATCH('0-93-104年私校獎補助款明細'!$A11,'93-100年私校獎補助款明細'!$A:$A,0))</f>
        <v>102109690</v>
      </c>
      <c r="H11" s="174">
        <f>INDEX('93-100年私校獎補助款明細'!H:H,MATCH('0-93-104年私校獎補助款明細'!$A11,'93-100年私校獎補助款明細'!$A:$A,0))</f>
        <v>102650830</v>
      </c>
      <c r="I11" s="174">
        <f>INDEX('93-100年私校獎補助款明細'!I:I,MATCH('0-93-104年私校獎補助款明細'!$A11,'93-100年私校獎補助款明細'!$A:$A,0))</f>
        <v>99402336</v>
      </c>
      <c r="J11" s="174">
        <v>104057876</v>
      </c>
      <c r="K11" s="189">
        <v>93788028</v>
      </c>
      <c r="L11" s="189">
        <v>110695619</v>
      </c>
      <c r="M11" s="189">
        <v>112135896</v>
      </c>
      <c r="N11" s="205">
        <v>114524978</v>
      </c>
      <c r="O11" s="205">
        <v>113446627</v>
      </c>
      <c r="P11" s="199"/>
    </row>
    <row r="12" spans="1:30" ht="17.25" thickBot="1">
      <c r="A12" s="202" t="s">
        <v>83</v>
      </c>
      <c r="B12" s="180">
        <f>INDEX('93-100年私校獎補助款明細'!B:B,MATCH('0-93-104年私校獎補助款明細'!$A12,'93-100年私校獎補助款明細'!$A:$A,0))</f>
        <v>112778801</v>
      </c>
      <c r="C12" s="180">
        <f>INDEX('93-100年私校獎補助款明細'!C:C,MATCH('0-93-104年私校獎補助款明細'!$A12,'93-100年私校獎補助款明細'!$A:$A,0))</f>
        <v>124898721</v>
      </c>
      <c r="D12" s="180">
        <f>INDEX('93-100年私校獎補助款明細'!D:D,MATCH('0-93-104年私校獎補助款明細'!$A12,'93-100年私校獎補助款明細'!$A:$A,0))</f>
        <v>119349492</v>
      </c>
      <c r="E12" s="180">
        <f>INDEX('93-100年私校獎補助款明細'!E:E,MATCH('0-93-104年私校獎補助款明細'!$A12,'93-100年私校獎補助款明細'!$A:$A,0))</f>
        <v>122692982.92378594</v>
      </c>
      <c r="F12" s="180">
        <f>INDEX('93-100年私校獎補助款明細'!F:F,MATCH('0-93-104年私校獎補助款明細'!$A12,'93-100年私校獎補助款明細'!$A:$A,0))</f>
        <v>105431190</v>
      </c>
      <c r="G12" s="180">
        <f>INDEX('93-100年私校獎補助款明細'!G:G,MATCH('0-93-104年私校獎補助款明細'!$A12,'93-100年私校獎補助款明細'!$A:$A,0))</f>
        <v>102817220</v>
      </c>
      <c r="H12" s="180">
        <f>INDEX('93-100年私校獎補助款明細'!H:H,MATCH('0-93-104年私校獎補助款明細'!$A12,'93-100年私校獎補助款明細'!$A:$A,0))</f>
        <v>101875657</v>
      </c>
      <c r="I12" s="180">
        <f>INDEX('93-100年私校獎補助款明細'!I:I,MATCH('0-93-104年私校獎補助款明細'!$A12,'93-100年私校獎補助款明細'!$A:$A,0))</f>
        <v>98450279</v>
      </c>
      <c r="J12" s="180">
        <v>88859273</v>
      </c>
      <c r="K12" s="180">
        <v>95483278</v>
      </c>
      <c r="L12" s="180">
        <v>93566967</v>
      </c>
      <c r="M12" s="210">
        <v>95222444</v>
      </c>
      <c r="N12" s="211">
        <v>97662784</v>
      </c>
      <c r="O12" s="211">
        <v>97245452</v>
      </c>
      <c r="P12" s="200"/>
    </row>
    <row r="13" spans="1:30" ht="18" thickTop="1" thickBot="1">
      <c r="A13" s="172" t="s">
        <v>172</v>
      </c>
      <c r="B13" s="175">
        <f t="shared" ref="B13:K13" si="0">SUM(B3:B12)</f>
        <v>1146912007</v>
      </c>
      <c r="C13" s="175">
        <f t="shared" si="0"/>
        <v>1234223662</v>
      </c>
      <c r="D13" s="175">
        <f t="shared" si="0"/>
        <v>1203092873</v>
      </c>
      <c r="E13" s="175">
        <f t="shared" si="0"/>
        <v>1213868927.8568509</v>
      </c>
      <c r="F13" s="175">
        <f t="shared" si="0"/>
        <v>1028854283</v>
      </c>
      <c r="G13" s="175">
        <f t="shared" si="0"/>
        <v>1101425342</v>
      </c>
      <c r="H13" s="175">
        <f t="shared" si="0"/>
        <v>1110969927</v>
      </c>
      <c r="I13" s="175">
        <f t="shared" si="0"/>
        <v>1058943143</v>
      </c>
      <c r="J13" s="175">
        <f t="shared" si="0"/>
        <v>1061460778</v>
      </c>
      <c r="K13" s="191">
        <f t="shared" si="0"/>
        <v>1088361496</v>
      </c>
      <c r="L13" s="191">
        <f>SUM(L3:L12)</f>
        <v>1124222324</v>
      </c>
      <c r="M13" s="187">
        <f>SUM(M3:M12)</f>
        <v>1156117484</v>
      </c>
      <c r="N13" s="187">
        <f>SUM(N3:N12)</f>
        <v>1215875846</v>
      </c>
      <c r="O13" s="187">
        <f>SUM(O3:O12)</f>
        <v>1232962738</v>
      </c>
      <c r="P13" s="201"/>
    </row>
    <row r="14" spans="1:30" ht="17.25" thickTop="1">
      <c r="A14" s="173" t="s">
        <v>86</v>
      </c>
      <c r="B14" s="176">
        <f>INDEX('93-100年私校獎補助款明細'!B:B,MATCH('0-93-104年私校獎補助款明細'!$A14,'93-100年私校獎補助款明細'!$A:$A,0))</f>
        <v>101040095</v>
      </c>
      <c r="C14" s="176">
        <f>INDEX('93-100年私校獎補助款明細'!C:C,MATCH('0-93-104年私校獎補助款明細'!$A14,'93-100年私校獎補助款明細'!$A:$A,0))</f>
        <v>106833513</v>
      </c>
      <c r="D14" s="176">
        <f>INDEX('93-100年私校獎補助款明細'!D:D,MATCH('0-93-104年私校獎補助款明細'!$A14,'93-100年私校獎補助款明細'!$A:$A,0))</f>
        <v>109597334</v>
      </c>
      <c r="E14" s="176">
        <f>INDEX('93-100年私校獎補助款明細'!E:E,MATCH('0-93-104年私校獎補助款明細'!$A14,'93-100年私校獎補助款明細'!$A:$A,0))</f>
        <v>111606002.48636502</v>
      </c>
      <c r="F14" s="176">
        <f>INDEX('93-100年私校獎補助款明細'!F:F,MATCH('0-93-104年私校獎補助款明細'!$A14,'93-100年私校獎補助款明細'!$A:$A,0))</f>
        <v>100530801</v>
      </c>
      <c r="G14" s="176">
        <f>INDEX('93-100年私校獎補助款明細'!G:G,MATCH('0-93-104年私校獎補助款明細'!$A14,'93-100年私校獎補助款明細'!$A:$A,0))</f>
        <v>88097119</v>
      </c>
      <c r="H14" s="176">
        <f>INDEX('93-100年私校獎補助款明細'!H:H,MATCH('0-93-104年私校獎補助款明細'!$A14,'93-100年私校獎補助款明細'!$A:$A,0))</f>
        <v>89400031</v>
      </c>
      <c r="I14" s="176">
        <f>INDEX('93-100年私校獎補助款明細'!I:I,MATCH('0-93-104年私校獎補助款明細'!$A14,'93-100年私校獎補助款明細'!$A:$A,0))</f>
        <v>89476582</v>
      </c>
      <c r="J14" s="176">
        <v>95409925</v>
      </c>
      <c r="K14" s="192">
        <v>90835606</v>
      </c>
      <c r="L14" s="192">
        <v>96015606</v>
      </c>
      <c r="M14" s="192">
        <v>92362366</v>
      </c>
      <c r="N14" s="208">
        <v>90082236</v>
      </c>
      <c r="O14" s="208">
        <v>89873349</v>
      </c>
      <c r="P14" s="199"/>
    </row>
    <row r="15" spans="1:30">
      <c r="A15" s="171" t="s">
        <v>266</v>
      </c>
      <c r="B15" s="174">
        <f>INDEX('93-100年私校獎補助款明細'!B:B,MATCH('0-93-104年私校獎補助款明細'!$A15,'93-100年私校獎補助款明細'!$A:$A,0))</f>
        <v>78839236</v>
      </c>
      <c r="C15" s="174">
        <f>INDEX('93-100年私校獎補助款明細'!C:C,MATCH('0-93-104年私校獎補助款明細'!$A15,'93-100年私校獎補助款明細'!$A:$A,0))</f>
        <v>69876396</v>
      </c>
      <c r="D15" s="174">
        <f>INDEX('93-100年私校獎補助款明細'!D:D,MATCH('0-93-104年私校獎補助款明細'!$A15,'93-100年私校獎補助款明細'!$A:$A,0))</f>
        <v>73620709</v>
      </c>
      <c r="E15" s="174">
        <f>INDEX('93-100年私校獎補助款明細'!E:E,MATCH('0-93-104年私校獎補助款明細'!$A15,'93-100年私校獎補助款明細'!$A:$A,0))</f>
        <v>74903484.548772931</v>
      </c>
      <c r="F15" s="174">
        <f>INDEX('93-100年私校獎補助款明細'!F:F,MATCH('0-93-104年私校獎補助款明細'!$A15,'93-100年私校獎補助款明細'!$A:$A,0))</f>
        <v>81627100</v>
      </c>
      <c r="G15" s="174">
        <f>INDEX('93-100年私校獎補助款明細'!G:G,MATCH('0-93-104年私校獎補助款明細'!$A15,'93-100年私校獎補助款明細'!$A:$A,0))</f>
        <v>88744919</v>
      </c>
      <c r="H15" s="174">
        <f>INDEX('93-100年私校獎補助款明細'!H:H,MATCH('0-93-104年私校獎補助款明細'!$A15,'93-100年私校獎補助款明細'!$A:$A,0))</f>
        <v>91677439</v>
      </c>
      <c r="I15" s="174">
        <f>INDEX('93-100年私校獎補助款明細'!I:I,MATCH('0-93-104年私校獎補助款明細'!$A15,'93-100年私校獎補助款明細'!$A:$A,0))</f>
        <v>85682979</v>
      </c>
      <c r="J15" s="174">
        <v>97209288</v>
      </c>
      <c r="K15" s="189">
        <v>92855574</v>
      </c>
      <c r="L15" s="189">
        <v>91594484</v>
      </c>
      <c r="M15" s="189">
        <v>92578342</v>
      </c>
      <c r="N15" s="205">
        <v>100283709</v>
      </c>
      <c r="O15" s="205">
        <v>104433742</v>
      </c>
      <c r="P15" s="199"/>
    </row>
    <row r="16" spans="1:30">
      <c r="A16" s="171" t="s">
        <v>89</v>
      </c>
      <c r="B16" s="174">
        <f>INDEX('93-100年私校獎補助款明細'!B:B,MATCH('0-93-104年私校獎補助款明細'!$A16,'93-100年私校獎補助款明細'!$A:$A,0))</f>
        <v>105609365</v>
      </c>
      <c r="C16" s="174">
        <f>INDEX('93-100年私校獎補助款明細'!C:C,MATCH('0-93-104年私校獎補助款明細'!$A16,'93-100年私校獎補助款明細'!$A:$A,0))</f>
        <v>99135249</v>
      </c>
      <c r="D16" s="174">
        <f>INDEX('93-100年私校獎補助款明細'!D:D,MATCH('0-93-104年私校獎補助款明細'!$A16,'93-100年私校獎補助款明細'!$A:$A,0))</f>
        <v>90031724</v>
      </c>
      <c r="E16" s="174">
        <f>INDEX('93-100年私校獎補助款明細'!E:E,MATCH('0-93-104年私校獎補助款明細'!$A16,'93-100年私校獎補助款明細'!$A:$A,0))</f>
        <v>89025564.689524889</v>
      </c>
      <c r="F16" s="174">
        <f>INDEX('93-100年私校獎補助款明細'!F:F,MATCH('0-93-104年私校獎補助款明細'!$A16,'93-100年私校獎補助款明細'!$A:$A,0))</f>
        <v>97411107</v>
      </c>
      <c r="G16" s="174">
        <f>INDEX('93-100年私校獎補助款明細'!G:G,MATCH('0-93-104年私校獎補助款明細'!$A16,'93-100年私校獎補助款明細'!$A:$A,0))</f>
        <v>93144107</v>
      </c>
      <c r="H16" s="174">
        <f>INDEX('93-100年私校獎補助款明細'!H:H,MATCH('0-93-104年私校獎補助款明細'!$A16,'93-100年私校獎補助款明細'!$A:$A,0))</f>
        <v>94667333</v>
      </c>
      <c r="I16" s="174">
        <f>INDEX('93-100年私校獎補助款明細'!I:I,MATCH('0-93-104年私校獎補助款明細'!$A16,'93-100年私校獎補助款明細'!$A:$A,0))</f>
        <v>97647343</v>
      </c>
      <c r="J16" s="174">
        <v>89284374</v>
      </c>
      <c r="K16" s="189">
        <v>87961737</v>
      </c>
      <c r="L16" s="189">
        <v>85356679</v>
      </c>
      <c r="M16" s="189">
        <v>82779691</v>
      </c>
      <c r="N16" s="205">
        <v>77566516</v>
      </c>
      <c r="O16" s="205">
        <v>76521051</v>
      </c>
      <c r="P16" s="199"/>
    </row>
    <row r="17" spans="1:16">
      <c r="A17" s="171" t="s">
        <v>91</v>
      </c>
      <c r="B17" s="174">
        <f>INDEX('93-100年私校獎補助款明細'!B:B,MATCH('0-93-104年私校獎補助款明細'!$A17,'93-100年私校獎補助款明細'!$A:$A,0))</f>
        <v>81100587</v>
      </c>
      <c r="C17" s="174">
        <f>INDEX('93-100年私校獎補助款明細'!C:C,MATCH('0-93-104年私校獎補助款明細'!$A17,'93-100年私校獎補助款明細'!$A:$A,0))</f>
        <v>54199417</v>
      </c>
      <c r="D17" s="174">
        <f>INDEX('93-100年私校獎補助款明細'!D:D,MATCH('0-93-104年私校獎補助款明細'!$A17,'93-100年私校獎補助款明細'!$A:$A,0))</f>
        <v>54283161</v>
      </c>
      <c r="E17" s="174">
        <f>INDEX('93-100年私校獎補助款明細'!E:E,MATCH('0-93-104年私校獎補助款明細'!$A17,'93-100年私校獎補助款明細'!$A:$A,0))</f>
        <v>51235523.515460119</v>
      </c>
      <c r="F17" s="174">
        <f>INDEX('93-100年私校獎補助款明細'!F:F,MATCH('0-93-104年私校獎補助款明細'!$A17,'93-100年私校獎補助款明細'!$A:$A,0))</f>
        <v>55464491</v>
      </c>
      <c r="G17" s="174">
        <f>INDEX('93-100年私校獎補助款明細'!G:G,MATCH('0-93-104年私校獎補助款明細'!$A17,'93-100年私校獎補助款明細'!$A:$A,0))</f>
        <v>50737899</v>
      </c>
      <c r="H17" s="174">
        <f>INDEX('93-100年私校獎補助款明細'!H:H,MATCH('0-93-104年私校獎補助款明細'!$A17,'93-100年私校獎補助款明細'!$A:$A,0))</f>
        <v>51057452</v>
      </c>
      <c r="I17" s="174">
        <f>INDEX('93-100年私校獎補助款明細'!I:I,MATCH('0-93-104年私校獎補助款明細'!$A17,'93-100年私校獎補助款明細'!$A:$A,0))</f>
        <v>48930287</v>
      </c>
      <c r="J17" s="174">
        <v>19434347</v>
      </c>
      <c r="K17" s="189">
        <v>47488553</v>
      </c>
      <c r="L17" s="189">
        <v>44263717</v>
      </c>
      <c r="M17" s="189">
        <v>43350017</v>
      </c>
      <c r="N17" s="205">
        <v>47680880</v>
      </c>
      <c r="O17" s="205">
        <v>41698566</v>
      </c>
      <c r="P17" s="199"/>
    </row>
    <row r="18" spans="1:16">
      <c r="A18" s="171" t="s">
        <v>99</v>
      </c>
      <c r="B18" s="174">
        <f>INDEX('93-100年私校獎補助款明細'!B:B,MATCH('0-93-104年私校獎補助款明細'!$A18,'93-100年私校獎補助款明細'!$A:$A,0))</f>
        <v>104537984</v>
      </c>
      <c r="C18" s="174">
        <f>INDEX('93-100年私校獎補助款明細'!C:C,MATCH('0-93-104年私校獎補助款明細'!$A18,'93-100年私校獎補助款明細'!$A:$A,0))</f>
        <v>99363555</v>
      </c>
      <c r="D18" s="174">
        <f>INDEX('93-100年私校獎補助款明細'!D:D,MATCH('0-93-104年私校獎補助款明細'!$A18,'93-100年私校獎補助款明細'!$A:$A,0))</f>
        <v>103015038</v>
      </c>
      <c r="E18" s="174">
        <f>INDEX('93-100年私校獎補助款明細'!E:E,MATCH('0-93-104年私校獎補助款明細'!$A18,'93-100年私校獎補助款明細'!$A:$A,0))</f>
        <v>97118140.41833204</v>
      </c>
      <c r="F18" s="174">
        <f>INDEX('93-100年私校獎補助款明細'!F:F,MATCH('0-93-104年私校獎補助款明細'!$A18,'93-100年私校獎補助款明細'!$A:$A,0))</f>
        <v>69805042</v>
      </c>
      <c r="G18" s="174">
        <f>INDEX('93-100年私校獎補助款明細'!G:G,MATCH('0-93-104年私校獎補助款明細'!$A18,'93-100年私校獎補助款明細'!$A:$A,0))</f>
        <v>68361595</v>
      </c>
      <c r="H18" s="174">
        <f>INDEX('93-100年私校獎補助款明細'!H:H,MATCH('0-93-104年私校獎補助款明細'!$A18,'93-100年私校獎補助款明細'!$A:$A,0))</f>
        <v>72564006</v>
      </c>
      <c r="I18" s="174">
        <f>INDEX('93-100年私校獎補助款明細'!I:I,MATCH('0-93-104年私校獎補助款明細'!$A18,'93-100年私校獎補助款明細'!$A:$A,0))</f>
        <v>74999580</v>
      </c>
      <c r="J18" s="174">
        <v>71128422</v>
      </c>
      <c r="K18" s="189">
        <v>73525165</v>
      </c>
      <c r="L18" s="189">
        <v>84139752</v>
      </c>
      <c r="M18" s="189">
        <v>84322845</v>
      </c>
      <c r="N18" s="205">
        <v>90473136</v>
      </c>
      <c r="O18" s="205">
        <v>94635813</v>
      </c>
      <c r="P18" s="199"/>
    </row>
    <row r="19" spans="1:16">
      <c r="A19" s="171" t="s">
        <v>97</v>
      </c>
      <c r="B19" s="174">
        <f>INDEX('93-100年私校獎補助款明細'!B:B,MATCH('0-93-104年私校獎補助款明細'!$A19,'93-100年私校獎補助款明細'!$A:$A,0))</f>
        <v>110680923</v>
      </c>
      <c r="C19" s="174">
        <f>INDEX('93-100年私校獎補助款明細'!C:C,MATCH('0-93-104年私校獎補助款明細'!$A19,'93-100年私校獎補助款明細'!$A:$A,0))</f>
        <v>123225780</v>
      </c>
      <c r="D19" s="174">
        <f>INDEX('93-100年私校獎補助款明細'!D:D,MATCH('0-93-104年私校獎補助款明細'!$A19,'93-100年私校獎補助款明細'!$A:$A,0))</f>
        <v>118992177</v>
      </c>
      <c r="E19" s="174">
        <f>INDEX('93-100年私校獎補助款明細'!E:E,MATCH('0-93-104年私校獎補助款明細'!$A19,'93-100年私校獎補助款明細'!$A:$A,0))</f>
        <v>119683389.30863419</v>
      </c>
      <c r="F19" s="174">
        <f>INDEX('93-100年私校獎補助款明細'!F:F,MATCH('0-93-104年私校獎補助款明細'!$A19,'93-100年私校獎補助款明細'!$A:$A,0))</f>
        <v>128825611</v>
      </c>
      <c r="G19" s="174">
        <f>INDEX('93-100年私校獎補助款明細'!G:G,MATCH('0-93-104年私校獎補助款明細'!$A19,'93-100年私校獎補助款明細'!$A:$A,0))</f>
        <v>124673680</v>
      </c>
      <c r="H19" s="174">
        <f>INDEX('93-100年私校獎補助款明細'!H:H,MATCH('0-93-104年私校獎補助款明細'!$A19,'93-100年私校獎補助款明細'!$A:$A,0))</f>
        <v>121048196</v>
      </c>
      <c r="I19" s="174">
        <f>INDEX('93-100年私校獎補助款明細'!I:I,MATCH('0-93-104年私校獎補助款明細'!$A19,'93-100年私校獎補助款明細'!$A:$A,0))</f>
        <v>123698554</v>
      </c>
      <c r="J19" s="174">
        <v>115436410</v>
      </c>
      <c r="K19" s="189">
        <v>103055108</v>
      </c>
      <c r="L19" s="189">
        <v>97834936</v>
      </c>
      <c r="M19" s="189">
        <v>98216392</v>
      </c>
      <c r="N19" s="205">
        <v>96083564</v>
      </c>
      <c r="O19" s="205">
        <v>98448005</v>
      </c>
      <c r="P19" s="199"/>
    </row>
    <row r="20" spans="1:16">
      <c r="A20" s="171" t="s">
        <v>257</v>
      </c>
      <c r="B20" s="174">
        <f>INDEX('93-100年私校獎補助款明細'!B:B,MATCH('0-93-104年私校獎補助款明細'!$A20,'93-100年私校獎補助款明細'!$A:$A,0))</f>
        <v>63258795</v>
      </c>
      <c r="C20" s="174">
        <f>INDEX('93-100年私校獎補助款明細'!C:C,MATCH('0-93-104年私校獎補助款明細'!$A20,'93-100年私校獎補助款明細'!$A:$A,0))</f>
        <v>64643889</v>
      </c>
      <c r="D20" s="174">
        <f>INDEX('93-100年私校獎補助款明細'!D:D,MATCH('0-93-104年私校獎補助款明細'!$A20,'93-100年私校獎補助款明細'!$A:$A,0))</f>
        <v>72417936</v>
      </c>
      <c r="E20" s="174">
        <f>INDEX('93-100年私校獎補助款明細'!E:E,MATCH('0-93-104年私校獎補助款明細'!$A20,'93-100年私校獎補助款明細'!$A:$A,0))</f>
        <v>65630892.900828652</v>
      </c>
      <c r="F20" s="174">
        <f>INDEX('93-100年私校獎補助款明細'!F:F,MATCH('0-93-104年私校獎補助款明細'!$A20,'93-100年私校獎補助款明細'!$A:$A,0))</f>
        <v>70242741</v>
      </c>
      <c r="G20" s="174">
        <f>INDEX('93-100年私校獎補助款明細'!G:G,MATCH('0-93-104年私校獎補助款明細'!$A20,'93-100年私校獎補助款明細'!$A:$A,0))</f>
        <v>62671656</v>
      </c>
      <c r="H20" s="174">
        <f>INDEX('93-100年私校獎補助款明細'!H:H,MATCH('0-93-104年私校獎補助款明細'!$A20,'93-100年私校獎補助款明細'!$A:$A,0))</f>
        <v>61034168</v>
      </c>
      <c r="I20" s="174">
        <f>INDEX('93-100年私校獎補助款明細'!I:I,MATCH('0-93-104年私校獎補助款明細'!$A20,'93-100年私校獎補助款明細'!$A:$A,0))</f>
        <v>49597519</v>
      </c>
      <c r="J20" s="174">
        <v>56149805</v>
      </c>
      <c r="K20" s="189">
        <v>51151002</v>
      </c>
      <c r="L20" s="189">
        <v>59667784</v>
      </c>
      <c r="M20" s="189">
        <v>59939184</v>
      </c>
      <c r="N20" s="205">
        <v>65208648</v>
      </c>
      <c r="O20" s="205">
        <v>68674749</v>
      </c>
      <c r="P20" s="199"/>
    </row>
    <row r="21" spans="1:16">
      <c r="A21" s="171" t="s">
        <v>262</v>
      </c>
      <c r="B21" s="174">
        <f>INDEX('93-100年私校獎補助款明細'!B:B,MATCH('0-93-104年私校獎補助款明細'!$A21,'93-100年私校獎補助款明細'!$A:$A,0))</f>
        <v>55498534</v>
      </c>
      <c r="C21" s="174">
        <f>INDEX('93-100年私校獎補助款明細'!C:C,MATCH('0-93-104年私校獎補助款明細'!$A21,'93-100年私校獎補助款明細'!$A:$A,0))</f>
        <v>53291516</v>
      </c>
      <c r="D21" s="174">
        <f>INDEX('93-100年私校獎補助款明細'!D:D,MATCH('0-93-104年私校獎補助款明細'!$A21,'93-100年私校獎補助款明細'!$A:$A,0))</f>
        <v>55172145</v>
      </c>
      <c r="E21" s="174">
        <f>INDEX('93-100年私校獎補助款明細'!E:E,MATCH('0-93-104年私校獎補助款明細'!$A21,'93-100年私校獎補助款明細'!$A:$A,0))</f>
        <v>55314105.664739281</v>
      </c>
      <c r="F21" s="174">
        <f>INDEX('93-100年私校獎補助款明細'!F:F,MATCH('0-93-104年私校獎補助款明細'!$A21,'93-100年私校獎補助款明細'!$A:$A,0))</f>
        <v>59049054</v>
      </c>
      <c r="G21" s="174">
        <f>INDEX('93-100年私校獎補助款明細'!G:G,MATCH('0-93-104年私校獎補助款明細'!$A21,'93-100年私校獎補助款明細'!$A:$A,0))</f>
        <v>49146149</v>
      </c>
      <c r="H21" s="174">
        <f>INDEX('93-100年私校獎補助款明細'!H:H,MATCH('0-93-104年私校獎補助款明細'!$A21,'93-100年私校獎補助款明細'!$A:$A,0))</f>
        <v>50111188</v>
      </c>
      <c r="I21" s="174">
        <f>INDEX('93-100年私校獎補助款明細'!I:I,MATCH('0-93-104年私校獎補助款明細'!$A21,'93-100年私校獎補助款明細'!$A:$A,0))</f>
        <v>40682769</v>
      </c>
      <c r="J21" s="174">
        <v>14945825</v>
      </c>
      <c r="K21" s="189">
        <v>36099322</v>
      </c>
      <c r="L21" s="189">
        <v>34968091</v>
      </c>
      <c r="M21" s="189">
        <v>35449259</v>
      </c>
      <c r="N21" s="205">
        <v>48880646</v>
      </c>
      <c r="O21" s="205">
        <v>39466449</v>
      </c>
      <c r="P21" s="199"/>
    </row>
    <row r="22" spans="1:16">
      <c r="A22" s="171" t="s">
        <v>98</v>
      </c>
      <c r="B22" s="174">
        <f>INDEX('93-100年私校獎補助款明細'!B:B,MATCH('0-93-104年私校獎補助款明細'!$A22,'93-100年私校獎補助款明細'!$A:$A,0))</f>
        <v>97477563</v>
      </c>
      <c r="C22" s="174">
        <f>INDEX('93-100年私校獎補助款明細'!C:C,MATCH('0-93-104年私校獎補助款明細'!$A22,'93-100年私校獎補助款明細'!$A:$A,0))</f>
        <v>90231553</v>
      </c>
      <c r="D22" s="174">
        <f>INDEX('93-100年私校獎補助款明細'!D:D,MATCH('0-93-104年私校獎補助款明細'!$A22,'93-100年私校獎補助款明細'!$A:$A,0))</f>
        <v>87933409</v>
      </c>
      <c r="E22" s="174">
        <f>INDEX('93-100年私校獎補助款明細'!E:E,MATCH('0-93-104年私校獎補助款明細'!$A22,'93-100年私校獎補助款明細'!$A:$A,0))</f>
        <v>82709792.637989521</v>
      </c>
      <c r="F22" s="174">
        <f>INDEX('93-100年私校獎補助款明細'!F:F,MATCH('0-93-104年私校獎補助款明細'!$A22,'93-100年私校獎補助款明細'!$A:$A,0))</f>
        <v>73239720</v>
      </c>
      <c r="G22" s="174">
        <f>INDEX('93-100年私校獎補助款明細'!G:G,MATCH('0-93-104年私校獎補助款明細'!$A22,'93-100年私校獎補助款明細'!$A:$A,0))</f>
        <v>77540411</v>
      </c>
      <c r="H22" s="174">
        <f>INDEX('93-100年私校獎補助款明細'!H:H,MATCH('0-93-104年私校獎補助款明細'!$A22,'93-100年私校獎補助款明細'!$A:$A,0))</f>
        <v>75935233</v>
      </c>
      <c r="I22" s="174">
        <f>INDEX('93-100年私校獎補助款明細'!I:I,MATCH('0-93-104年私校獎補助款明細'!$A22,'93-100年私校獎補助款明細'!$A:$A,0))</f>
        <v>63905528</v>
      </c>
      <c r="J22" s="174">
        <v>68175303</v>
      </c>
      <c r="K22" s="189">
        <v>67520150</v>
      </c>
      <c r="L22" s="189">
        <v>68490518</v>
      </c>
      <c r="M22" s="189">
        <v>69053992</v>
      </c>
      <c r="N22" s="205">
        <v>75633724</v>
      </c>
      <c r="O22" s="205">
        <v>60915061</v>
      </c>
      <c r="P22" s="199"/>
    </row>
    <row r="23" spans="1:16">
      <c r="A23" s="171" t="s">
        <v>265</v>
      </c>
      <c r="B23" s="174">
        <f>INDEX('93-100年私校獎補助款明細'!B:B,MATCH('0-93-104年私校獎補助款明細'!$A23,'93-100年私校獎補助款明細'!$A:$A,0))</f>
        <v>81295643</v>
      </c>
      <c r="C23" s="174">
        <f>INDEX('93-100年私校獎補助款明細'!C:C,MATCH('0-93-104年私校獎補助款明細'!$A23,'93-100年私校獎補助款明細'!$A:$A,0))</f>
        <v>55983239</v>
      </c>
      <c r="D23" s="174">
        <f>INDEX('93-100年私校獎補助款明細'!D:D,MATCH('0-93-104年私校獎補助款明細'!$A23,'93-100年私校獎補助款明細'!$A:$A,0))</f>
        <v>58008794</v>
      </c>
      <c r="E23" s="174">
        <f>INDEX('93-100年私校獎補助款明細'!E:E,MATCH('0-93-104年私校獎補助款明細'!$A23,'93-100年私校獎補助款明細'!$A:$A,0))</f>
        <v>56547077.48972775</v>
      </c>
      <c r="F23" s="174">
        <f>INDEX('93-100年私校獎補助款明細'!F:F,MATCH('0-93-104年私校獎補助款明細'!$A23,'93-100年私校獎補助款明細'!$A:$A,0))</f>
        <v>73682659</v>
      </c>
      <c r="G23" s="174">
        <f>INDEX('93-100年私校獎補助款明細'!G:G,MATCH('0-93-104年私校獎補助款明細'!$A23,'93-100年私校獎補助款明細'!$A:$A,0))</f>
        <v>55552773</v>
      </c>
      <c r="H23" s="174">
        <f>INDEX('93-100年私校獎補助款明細'!H:H,MATCH('0-93-104年私校獎補助款明細'!$A23,'93-100年私校獎補助款明細'!$A:$A,0))</f>
        <v>52247347</v>
      </c>
      <c r="I23" s="174">
        <f>INDEX('93-100年私校獎補助款明細'!I:I,MATCH('0-93-104年私校獎補助款明細'!$A23,'93-100年私校獎補助款明細'!$A:$A,0))</f>
        <v>49414713</v>
      </c>
      <c r="J23" s="174">
        <v>44836971</v>
      </c>
      <c r="K23" s="189">
        <v>48708325</v>
      </c>
      <c r="L23" s="189">
        <v>45493655</v>
      </c>
      <c r="M23" s="189">
        <v>49728745</v>
      </c>
      <c r="N23" s="205">
        <v>34341822</v>
      </c>
      <c r="O23" s="205">
        <v>29413299</v>
      </c>
      <c r="P23" s="199"/>
    </row>
    <row r="24" spans="1:16" ht="17.25" thickBot="1">
      <c r="A24" s="202" t="s">
        <v>261</v>
      </c>
      <c r="B24" s="180">
        <f>INDEX('93-100年私校獎補助款明細'!B:B,MATCH('0-93-104年私校獎補助款明細'!$A24,'93-100年私校獎補助款明細'!$A:$A,0))</f>
        <v>62107489</v>
      </c>
      <c r="C24" s="180">
        <f>INDEX('93-100年私校獎補助款明細'!C:C,MATCH('0-93-104年私校獎補助款明細'!$A24,'93-100年私校獎補助款明細'!$A:$A,0))</f>
        <v>80612274</v>
      </c>
      <c r="D24" s="180">
        <f>INDEX('93-100年私校獎補助款明細'!D:D,MATCH('0-93-104年私校獎補助款明細'!$A24,'93-100年私校獎補助款明細'!$A:$A,0))</f>
        <v>79741247</v>
      </c>
      <c r="E24" s="180">
        <f>INDEX('93-100年私校獎補助款明細'!E:E,MATCH('0-93-104年私校獎補助款明細'!$A24,'93-100年私校獎補助款明細'!$A:$A,0))</f>
        <v>74016283.800131887</v>
      </c>
      <c r="F24" s="180">
        <f>INDEX('93-100年私校獎補助款明細'!F:F,MATCH('0-93-104年私校獎補助款明細'!$A24,'93-100年私校獎補助款明細'!$A:$A,0))</f>
        <v>70541757</v>
      </c>
      <c r="G24" s="180">
        <f>INDEX('93-100年私校獎補助款明細'!G:G,MATCH('0-93-104年私校獎補助款明細'!$A24,'93-100年私校獎補助款明細'!$A:$A,0))</f>
        <v>52917777</v>
      </c>
      <c r="H24" s="180">
        <f>INDEX('93-100年私校獎補助款明細'!H:H,MATCH('0-93-104年私校獎補助款明細'!$A24,'93-100年私校獎補助款明細'!$A:$A,0))</f>
        <v>52647949</v>
      </c>
      <c r="I24" s="180">
        <f>INDEX('93-100年私校獎補助款明細'!I:I,MATCH('0-93-104年私校獎補助款明細'!$A24,'93-100年私校獎補助款明細'!$A:$A,0))</f>
        <v>50438218</v>
      </c>
      <c r="J24" s="180">
        <v>45609688</v>
      </c>
      <c r="K24" s="190">
        <v>59399087</v>
      </c>
      <c r="L24" s="190">
        <v>53363507</v>
      </c>
      <c r="M24" s="190">
        <v>50106649</v>
      </c>
      <c r="N24" s="211">
        <v>41344617</v>
      </c>
      <c r="O24" s="211">
        <v>39812666</v>
      </c>
      <c r="P24" s="199"/>
    </row>
    <row r="25" spans="1:16" ht="18" thickTop="1" thickBot="1">
      <c r="A25" s="172" t="s">
        <v>156</v>
      </c>
      <c r="B25" s="175">
        <f t="shared" ref="B25:H25" si="1">SUM(B14:B24)</f>
        <v>941446214</v>
      </c>
      <c r="C25" s="175">
        <f t="shared" si="1"/>
        <v>897396381</v>
      </c>
      <c r="D25" s="175">
        <f t="shared" si="1"/>
        <v>902813674</v>
      </c>
      <c r="E25" s="175">
        <f t="shared" si="1"/>
        <v>877790257.4605062</v>
      </c>
      <c r="F25" s="175">
        <f t="shared" si="1"/>
        <v>880420083</v>
      </c>
      <c r="G25" s="175">
        <f t="shared" si="1"/>
        <v>811588085</v>
      </c>
      <c r="H25" s="175">
        <f t="shared" si="1"/>
        <v>812390342</v>
      </c>
      <c r="I25" s="175">
        <f t="shared" ref="I25:O25" si="2">SUM(I14:I24)</f>
        <v>774474072</v>
      </c>
      <c r="J25" s="175">
        <f t="shared" si="2"/>
        <v>717620358</v>
      </c>
      <c r="K25" s="191">
        <f t="shared" si="2"/>
        <v>758599629</v>
      </c>
      <c r="L25" s="191">
        <f t="shared" si="2"/>
        <v>761188729</v>
      </c>
      <c r="M25" s="187">
        <f t="shared" si="2"/>
        <v>757887482</v>
      </c>
      <c r="N25" s="187">
        <f t="shared" si="2"/>
        <v>767579498</v>
      </c>
      <c r="O25" s="187">
        <f t="shared" si="2"/>
        <v>743892750</v>
      </c>
      <c r="P25" s="201"/>
    </row>
    <row r="26" spans="1:16" ht="17.25" thickTop="1">
      <c r="A26" s="173" t="s">
        <v>93</v>
      </c>
      <c r="B26" s="176">
        <f>INDEX('93-100年私校獎補助款明細'!B:B,MATCH('0-93-104年私校獎補助款明細'!$A26,'93-100年私校獎補助款明細'!$A:$A,0))</f>
        <v>60608157</v>
      </c>
      <c r="C26" s="176">
        <f>INDEX('93-100年私校獎補助款明細'!C:C,MATCH('0-93-104年私校獎補助款明細'!$A26,'93-100年私校獎補助款明細'!$A:$A,0))</f>
        <v>76701071</v>
      </c>
      <c r="D26" s="176">
        <f>INDEX('93-100年私校獎補助款明細'!D:D,MATCH('0-93-104年私校獎補助款明細'!$A26,'93-100年私校獎補助款明細'!$A:$A,0))</f>
        <v>76311466</v>
      </c>
      <c r="E26" s="176">
        <f>INDEX('93-100年私校獎補助款明細'!E:E,MATCH('0-93-104年私校獎補助款明細'!$A26,'93-100年私校獎補助款明細'!$A:$A,0))</f>
        <v>74330668.238543719</v>
      </c>
      <c r="F26" s="176">
        <f>INDEX('93-100年私校獎補助款明細'!F:F,MATCH('0-93-104年私校獎補助款明細'!$A26,'93-100年私校獎補助款明細'!$A:$A,0))</f>
        <v>61088559</v>
      </c>
      <c r="G26" s="176">
        <f>INDEX('93-100年私校獎補助款明細'!G:G,MATCH('0-93-104年私校獎補助款明細'!$A26,'93-100年私校獎補助款明細'!$A:$A,0))</f>
        <v>65948085</v>
      </c>
      <c r="H26" s="176">
        <f>INDEX('93-100年私校獎補助款明細'!H:H,MATCH('0-93-104年私校獎補助款明細'!$A26,'93-100年私校獎補助款明細'!$A:$A,0))</f>
        <v>67769070</v>
      </c>
      <c r="I26" s="176">
        <f>INDEX('93-100年私校獎補助款明細'!I:I,MATCH('0-93-104年私校獎補助款明細'!$A26,'93-100年私校獎補助款明細'!$A:$A,0))</f>
        <v>60878891</v>
      </c>
      <c r="J26" s="176">
        <v>54016391</v>
      </c>
      <c r="K26" s="192">
        <v>47623696</v>
      </c>
      <c r="L26" s="192">
        <v>47896546</v>
      </c>
      <c r="M26" s="192">
        <v>51904322</v>
      </c>
      <c r="N26" s="208">
        <v>56838072</v>
      </c>
      <c r="O26" s="208">
        <v>62832812</v>
      </c>
      <c r="P26" s="199"/>
    </row>
    <row r="27" spans="1:16">
      <c r="A27" s="171" t="s">
        <v>324</v>
      </c>
      <c r="B27" s="174">
        <f>INDEX('93-100年私校獎補助款明細'!B:B,MATCH('0-93-104年私校獎補助款明細'!$A27,'93-100年私校獎補助款明細'!$A:$A,0))</f>
        <v>47961360</v>
      </c>
      <c r="C27" s="174">
        <f>INDEX('93-100年私校獎補助款明細'!C:C,MATCH('0-93-104年私校獎補助款明細'!$A27,'93-100年私校獎補助款明細'!$A:$A,0))</f>
        <v>15086634</v>
      </c>
      <c r="D27" s="174">
        <f>INDEX('93-100年私校獎補助款明細'!D:D,MATCH('0-93-104年私校獎補助款明細'!$A27,'93-100年私校獎補助款明細'!$A:$A,0))</f>
        <v>15044434</v>
      </c>
      <c r="E27" s="174">
        <f>INDEX('93-100年私校獎補助款明細'!E:E,MATCH('0-93-104年私校獎補助款明細'!$A27,'93-100年私校獎補助款明細'!$A:$A,0))</f>
        <v>42437887.406017251</v>
      </c>
      <c r="F27" s="174">
        <f>INDEX('93-100年私校獎補助款明細'!F:F,MATCH('0-93-104年私校獎補助款明細'!$A27,'93-100年私校獎補助款明細'!$A:$A,0))</f>
        <v>48163760</v>
      </c>
      <c r="G27" s="174">
        <f>INDEX('93-100年私校獎補助款明細'!G:G,MATCH('0-93-104年私校獎補助款明細'!$A27,'93-100年私校獎補助款明細'!$A:$A,0))</f>
        <v>38374550</v>
      </c>
      <c r="H27" s="174">
        <f>INDEX('93-100年私校獎補助款明細'!H:H,MATCH('0-93-104年私校獎補助款明細'!$A27,'93-100年私校獎補助款明細'!$A:$A,0))</f>
        <v>35710599</v>
      </c>
      <c r="I27" s="174">
        <f>INDEX('93-100年私校獎補助款明細'!I:I,MATCH('0-93-104年私校獎補助款明細'!$A27,'93-100年私校獎補助款明細'!$A:$A,0))</f>
        <v>34436783</v>
      </c>
      <c r="J27" s="174">
        <v>35179715</v>
      </c>
      <c r="K27" s="189">
        <v>29799770</v>
      </c>
      <c r="L27" s="189">
        <v>35756234</v>
      </c>
      <c r="M27" s="189">
        <v>35863760</v>
      </c>
      <c r="N27" s="205">
        <v>24077499</v>
      </c>
      <c r="O27" s="205">
        <v>23434207</v>
      </c>
      <c r="P27" s="199"/>
    </row>
    <row r="28" spans="1:16">
      <c r="A28" s="171" t="s">
        <v>96</v>
      </c>
      <c r="B28" s="174">
        <f>INDEX('93-100年私校獎補助款明細'!B:B,MATCH('0-93-104年私校獎補助款明細'!$A28,'93-100年私校獎補助款明細'!$A:$A,0))</f>
        <v>105213490</v>
      </c>
      <c r="C28" s="174">
        <f>INDEX('93-100年私校獎補助款明細'!C:C,MATCH('0-93-104年私校獎補助款明細'!$A28,'93-100年私校獎補助款明細'!$A:$A,0))</f>
        <v>96897325</v>
      </c>
      <c r="D28" s="174">
        <f>INDEX('93-100年私校獎補助款明細'!D:D,MATCH('0-93-104年私校獎補助款明細'!$A28,'93-100年私校獎補助款明細'!$A:$A,0))</f>
        <v>98303935</v>
      </c>
      <c r="E28" s="174">
        <f>INDEX('93-100年私校獎補助款明細'!E:E,MATCH('0-93-104年私校獎補助款明細'!$A28,'93-100年私校獎補助款明細'!$A:$A,0))</f>
        <v>93599285.299849853</v>
      </c>
      <c r="F28" s="174">
        <f>INDEX('93-100年私校獎補助款明細'!F:F,MATCH('0-93-104年私校獎補助款明細'!$A28,'93-100年私校獎補助款明細'!$A:$A,0))</f>
        <v>73912637</v>
      </c>
      <c r="G28" s="174">
        <f>INDEX('93-100年私校獎補助款明細'!G:G,MATCH('0-93-104年私校獎補助款明細'!$A28,'93-100年私校獎補助款明細'!$A:$A,0))</f>
        <v>78410425</v>
      </c>
      <c r="H28" s="174">
        <f>INDEX('93-100年私校獎補助款明細'!H:H,MATCH('0-93-104年私校獎補助款明細'!$A28,'93-100年私校獎補助款明細'!$A:$A,0))</f>
        <v>76112373</v>
      </c>
      <c r="I28" s="174">
        <f>INDEX('93-100年私校獎補助款明細'!I:I,MATCH('0-93-104年私校獎補助款明細'!$A28,'93-100年私校獎補助款明細'!$A:$A,0))</f>
        <v>62653061</v>
      </c>
      <c r="J28" s="174">
        <v>66391736</v>
      </c>
      <c r="K28" s="189">
        <v>61823888</v>
      </c>
      <c r="L28" s="189">
        <v>58040009</v>
      </c>
      <c r="M28" s="189">
        <v>55170624</v>
      </c>
      <c r="N28" s="205">
        <v>54264960</v>
      </c>
      <c r="O28" s="205">
        <v>53939945</v>
      </c>
      <c r="P28" s="199"/>
    </row>
    <row r="29" spans="1:16">
      <c r="A29" s="171" t="s">
        <v>325</v>
      </c>
      <c r="B29" s="174">
        <f>INDEX('93-100年私校獎補助款明細'!B:B,MATCH('0-93-104年私校獎補助款明細'!$A29,'93-100年私校獎補助款明細'!$A:$A,0))</f>
        <v>48477799</v>
      </c>
      <c r="C29" s="174">
        <f>INDEX('93-100年私校獎補助款明細'!C:C,MATCH('0-93-104年私校獎補助款明細'!$A29,'93-100年私校獎補助款明細'!$A:$A,0))</f>
        <v>26840899</v>
      </c>
      <c r="D29" s="174">
        <f>INDEX('93-100年私校獎補助款明細'!D:D,MATCH('0-93-104年私校獎補助款明細'!$A29,'93-100年私校獎補助款明細'!$A:$A,0))</f>
        <v>40849541</v>
      </c>
      <c r="E29" s="174">
        <f>INDEX('93-100年私校獎補助款明細'!E:E,MATCH('0-93-104年私校獎補助款明細'!$A29,'93-100年私校獎補助款明細'!$A:$A,0))</f>
        <v>38612595.346280448</v>
      </c>
      <c r="F29" s="174">
        <f>INDEX('93-100年私校獎補助款明細'!F:F,MATCH('0-93-104年私校獎補助款明細'!$A29,'93-100年私校獎補助款明細'!$A:$A,0))</f>
        <v>53177813</v>
      </c>
      <c r="G29" s="174">
        <f>INDEX('93-100年私校獎補助款明細'!G:G,MATCH('0-93-104年私校獎補助款明細'!$A29,'93-100年私校獎補助款明細'!$A:$A,0))</f>
        <v>37600736</v>
      </c>
      <c r="H29" s="174">
        <f>INDEX('93-100年私校獎補助款明細'!H:H,MATCH('0-93-104年私校獎補助款明細'!$A29,'93-100年私校獎補助款明細'!$A:$A,0))</f>
        <v>38514752</v>
      </c>
      <c r="I29" s="174">
        <f>INDEX('93-100年私校獎補助款明細'!I:I,MATCH('0-93-104年私校獎補助款明細'!$A29,'93-100年私校獎補助款明細'!$A:$A,0))</f>
        <v>34250914</v>
      </c>
      <c r="J29" s="174">
        <v>25363279</v>
      </c>
      <c r="K29" s="189">
        <v>13685913</v>
      </c>
      <c r="L29" s="189">
        <v>12389301</v>
      </c>
      <c r="M29" s="189">
        <v>17412947</v>
      </c>
      <c r="N29" s="205">
        <v>37625335</v>
      </c>
      <c r="O29" s="205">
        <v>44642143</v>
      </c>
      <c r="P29" s="199"/>
    </row>
    <row r="30" spans="1:16">
      <c r="A30" s="171" t="s">
        <v>87</v>
      </c>
      <c r="B30" s="174">
        <f>INDEX('93-100年私校獎補助款明細'!B:B,MATCH('0-93-104年私校獎補助款明細'!$A30,'93-100年私校獎補助款明細'!$A:$A,0))</f>
        <v>97974128</v>
      </c>
      <c r="C30" s="174">
        <f>INDEX('93-100年私校獎補助款明細'!C:C,MATCH('0-93-104年私校獎補助款明細'!$A30,'93-100年私校獎補助款明細'!$A:$A,0))</f>
        <v>88428041</v>
      </c>
      <c r="D30" s="174">
        <f>INDEX('93-100年私校獎補助款明細'!D:D,MATCH('0-93-104年私校獎補助款明細'!$A30,'93-100年私校獎補助款明細'!$A:$A,0))</f>
        <v>85596564</v>
      </c>
      <c r="E30" s="174">
        <f>INDEX('93-100年私校獎補助款明細'!E:E,MATCH('0-93-104年私校獎補助款明細'!$A30,'93-100年私校獎補助款明細'!$A:$A,0))</f>
        <v>85090110.577621162</v>
      </c>
      <c r="F30" s="174">
        <f>INDEX('93-100年私校獎補助款明細'!F:F,MATCH('0-93-104年私校獎補助款明細'!$A30,'93-100年私校獎補助款明細'!$A:$A,0))</f>
        <v>88059043</v>
      </c>
      <c r="G30" s="174">
        <f>INDEX('93-100年私校獎補助款明細'!G:G,MATCH('0-93-104年私校獎補助款明細'!$A30,'93-100年私校獎補助款明細'!$A:$A,0))</f>
        <v>67316663</v>
      </c>
      <c r="H30" s="174">
        <f>INDEX('93-100年私校獎補助款明細'!H:H,MATCH('0-93-104年私校獎補助款明細'!$A30,'93-100年私校獎補助款明細'!$A:$A,0))</f>
        <v>67480129</v>
      </c>
      <c r="I30" s="174">
        <f>INDEX('93-100年私校獎補助款明細'!I:I,MATCH('0-93-104年私校獎補助款明細'!$A30,'93-100年私校獎補助款明細'!$A:$A,0))</f>
        <v>67046465</v>
      </c>
      <c r="J30" s="174">
        <v>57123927</v>
      </c>
      <c r="K30" s="189">
        <v>59109922</v>
      </c>
      <c r="L30" s="189">
        <v>53494220</v>
      </c>
      <c r="M30" s="189">
        <v>50908475</v>
      </c>
      <c r="N30" s="205">
        <v>34779215</v>
      </c>
      <c r="O30" s="205">
        <v>19017289</v>
      </c>
      <c r="P30" s="199"/>
    </row>
    <row r="31" spans="1:16">
      <c r="A31" s="171" t="s">
        <v>264</v>
      </c>
      <c r="B31" s="174">
        <f>INDEX('93-100年私校獎補助款明細'!B:B,MATCH('0-93-104年私校獎補助款明細'!$A31,'93-100年私校獎補助款明細'!$A:$A,0))</f>
        <v>64218147</v>
      </c>
      <c r="C31" s="174">
        <f>INDEX('93-100年私校獎補助款明細'!C:C,MATCH('0-93-104年私校獎補助款明細'!$A31,'93-100年私校獎補助款明細'!$A:$A,0))</f>
        <v>67808889</v>
      </c>
      <c r="D31" s="174">
        <f>INDEX('93-100年私校獎補助款明細'!D:D,MATCH('0-93-104年私校獎補助款明細'!$A31,'93-100年私校獎補助款明細'!$A:$A,0))</f>
        <v>73715028</v>
      </c>
      <c r="E31" s="174">
        <f>INDEX('93-100年私校獎補助款明細'!E:E,MATCH('0-93-104年私校獎補助款明細'!$A31,'93-100年私校獎補助款明細'!$A:$A,0))</f>
        <v>74339121.708436325</v>
      </c>
      <c r="F31" s="174">
        <f>INDEX('93-100年私校獎補助款明細'!F:F,MATCH('0-93-104年私校獎補助款明細'!$A31,'93-100年私校獎補助款明細'!$A:$A,0))</f>
        <v>72472552</v>
      </c>
      <c r="G31" s="174">
        <f>INDEX('93-100年私校獎補助款明細'!G:G,MATCH('0-93-104年私校獎補助款明細'!$A31,'93-100年私校獎補助款明細'!$A:$A,0))</f>
        <v>59158720</v>
      </c>
      <c r="H31" s="174">
        <f>INDEX('93-100年私校獎補助款明細'!H:H,MATCH('0-93-104年私校獎補助款明細'!$A31,'93-100年私校獎補助款明細'!$A:$A,0))</f>
        <v>59059147</v>
      </c>
      <c r="I31" s="174">
        <f>INDEX('93-100年私校獎補助款明細'!I:I,MATCH('0-93-104年私校獎補助款明細'!$A31,'93-100年私校獎補助款明細'!$A:$A,0))</f>
        <v>57131287</v>
      </c>
      <c r="J31" s="174">
        <v>64102727</v>
      </c>
      <c r="K31" s="189">
        <v>60593656</v>
      </c>
      <c r="L31" s="189">
        <v>51753322</v>
      </c>
      <c r="M31" s="189">
        <v>47102414</v>
      </c>
      <c r="N31" s="205">
        <v>58622407</v>
      </c>
      <c r="O31" s="205">
        <v>58940932</v>
      </c>
      <c r="P31" s="199"/>
    </row>
    <row r="32" spans="1:16">
      <c r="A32" s="171" t="s">
        <v>113</v>
      </c>
      <c r="B32" s="174">
        <f>INDEX('93-100年私校獎補助款明細'!B:B,MATCH('0-93-104年私校獎補助款明細'!$A32,'93-100年私校獎補助款明細'!$A:$A,0))</f>
        <v>63789530</v>
      </c>
      <c r="C32" s="174">
        <f>INDEX('93-100年私校獎補助款明細'!C:C,MATCH('0-93-104年私校獎補助款明細'!$A32,'93-100年私校獎補助款明細'!$A:$A,0))</f>
        <v>33015834</v>
      </c>
      <c r="D32" s="174">
        <f>INDEX('93-100年私校獎補助款明細'!D:D,MATCH('0-93-104年私校獎補助款明細'!$A32,'93-100年私校獎補助款明細'!$A:$A,0))</f>
        <v>30283545</v>
      </c>
      <c r="E32" s="174">
        <f>INDEX('93-100年私校獎補助款明細'!E:E,MATCH('0-93-104年私校獎補助款明細'!$A32,'93-100年私校獎補助款明細'!$A:$A,0))</f>
        <v>26751688.214762293</v>
      </c>
      <c r="F32" s="174">
        <f>INDEX('93-100年私校獎補助款明細'!F:F,MATCH('0-93-104年私校獎補助款明細'!$A32,'93-100年私校獎補助款明細'!$A:$A,0))</f>
        <v>40902239</v>
      </c>
      <c r="G32" s="174">
        <f>INDEX('93-100年私校獎補助款明細'!G:G,MATCH('0-93-104年私校獎補助款明細'!$A32,'93-100年私校獎補助款明細'!$A:$A,0))</f>
        <v>29552954</v>
      </c>
      <c r="H32" s="174">
        <f>INDEX('93-100年私校獎補助款明細'!H:H,MATCH('0-93-104年私校獎補助款明細'!$A32,'93-100年私校獎補助款明細'!$A:$A,0))</f>
        <v>29505155</v>
      </c>
      <c r="I32" s="174">
        <f>INDEX('93-100年私校獎補助款明細'!I:I,MATCH('0-93-104年私校獎補助款明細'!$A32,'93-100年私校獎補助款明細'!$A:$A,0))</f>
        <v>33114324</v>
      </c>
      <c r="J32" s="174">
        <v>28485734</v>
      </c>
      <c r="K32" s="189">
        <v>24018325</v>
      </c>
      <c r="L32" s="189">
        <v>28254850</v>
      </c>
      <c r="M32" s="189">
        <v>25709708</v>
      </c>
      <c r="N32" s="205">
        <v>15834629</v>
      </c>
      <c r="O32" s="205">
        <v>22791097</v>
      </c>
      <c r="P32" s="199"/>
    </row>
    <row r="33" spans="1:16">
      <c r="A33" s="171" t="s">
        <v>111</v>
      </c>
      <c r="B33" s="174">
        <f>INDEX('93-100年私校獎補助款明細'!B:B,MATCH('0-93-104年私校獎補助款明細'!$A33,'93-100年私校獎補助款明細'!$A:$A,0))</f>
        <v>40043609</v>
      </c>
      <c r="C33" s="174">
        <f>INDEX('93-100年私校獎補助款明細'!C:C,MATCH('0-93-104年私校獎補助款明細'!$A33,'93-100年私校獎補助款明細'!$A:$A,0))</f>
        <v>39850773</v>
      </c>
      <c r="D33" s="174">
        <f>INDEX('93-100年私校獎補助款明細'!D:D,MATCH('0-93-104年私校獎補助款明細'!$A33,'93-100年私校獎補助款明細'!$A:$A,0))</f>
        <v>38414531</v>
      </c>
      <c r="E33" s="174">
        <f>INDEX('93-100年私校獎補助款明細'!E:E,MATCH('0-93-104年私校獎補助款明細'!$A33,'93-100年私校獎補助款明細'!$A:$A,0))</f>
        <v>30513078.586131804</v>
      </c>
      <c r="F33" s="174">
        <f>INDEX('93-100年私校獎補助款明細'!F:F,MATCH('0-93-104年私校獎補助款明細'!$A33,'93-100年私校獎補助款明細'!$A:$A,0))</f>
        <v>47832278</v>
      </c>
      <c r="G33" s="174">
        <f>INDEX('93-100年私校獎補助款明細'!G:G,MATCH('0-93-104年私校獎補助款明細'!$A33,'93-100年私校獎補助款明細'!$A:$A,0))</f>
        <v>33560053</v>
      </c>
      <c r="H33" s="174">
        <f>INDEX('93-100年私校獎補助款明細'!H:H,MATCH('0-93-104年私校獎補助款明細'!$A33,'93-100年私校獎補助款明細'!$A:$A,0))</f>
        <v>33700812</v>
      </c>
      <c r="I33" s="174">
        <f>INDEX('93-100年私校獎補助款明細'!I:I,MATCH('0-93-104年私校獎補助款明細'!$A33,'93-100年私校獎補助款明細'!$A:$A,0))</f>
        <v>28123270</v>
      </c>
      <c r="J33" s="174">
        <v>18529483</v>
      </c>
      <c r="K33" s="189">
        <v>7829707</v>
      </c>
      <c r="L33" s="189">
        <v>9775193</v>
      </c>
      <c r="M33" s="189">
        <v>6077936</v>
      </c>
      <c r="N33" s="205">
        <v>7589093</v>
      </c>
      <c r="O33" s="205">
        <v>6911185</v>
      </c>
      <c r="P33" s="199"/>
    </row>
    <row r="34" spans="1:16" ht="17.25" thickBot="1">
      <c r="A34" s="202" t="s">
        <v>267</v>
      </c>
      <c r="B34" s="180" t="str">
        <f>INDEX('93-100年私校獎補助款明細'!B:B,MATCH('0-93-104年私校獎補助款明細'!$A34,'93-100年私校獎補助款明細'!$A:$A,0))</f>
        <v>尚未成立</v>
      </c>
      <c r="C34" s="180" t="str">
        <f>INDEX('93-100年私校獎補助款明細'!C:C,MATCH('0-93-104年私校獎補助款明細'!$A34,'93-100年私校獎補助款明細'!$A:$A,0))</f>
        <v>尚未成立</v>
      </c>
      <c r="D34" s="180" t="str">
        <f>INDEX('93-100年私校獎補助款明細'!D:D,MATCH('0-93-104年私校獎補助款明細'!$A34,'93-100年私校獎補助款明細'!$A:$A,0))</f>
        <v>尚未成立</v>
      </c>
      <c r="E34" s="180" t="str">
        <f>INDEX('93-100年私校獎補助款明細'!E:E,MATCH('0-93-104年私校獎補助款明細'!$A34,'93-100年私校獎補助款明細'!$A:$A,0))</f>
        <v>尚未成立</v>
      </c>
      <c r="F34" s="180">
        <f>INDEX('93-100年私校獎補助款明細'!F:F,MATCH('0-93-104年私校獎補助款明細'!$A34,'93-100年私校獎補助款明細'!$A:$A,0))</f>
        <v>500000</v>
      </c>
      <c r="G34" s="180">
        <f>INDEX('93-100年私校獎補助款明細'!G:G,MATCH('0-93-104年私校獎補助款明細'!$A34,'93-100年私校獎補助款明細'!$A:$A,0))</f>
        <v>500000</v>
      </c>
      <c r="H34" s="180">
        <f>INDEX('93-100年私校獎補助款明細'!H:H,MATCH('0-93-104年私校獎補助款明細'!$A34,'93-100年私校獎補助款明細'!$A:$A,0))</f>
        <v>500000</v>
      </c>
      <c r="I34" s="180">
        <f>INDEX('93-100年私校獎補助款明細'!I:I,MATCH('0-93-104年私校獎補助款明細'!$A34,'93-100年私校獎補助款明細'!$A:$A,0))</f>
        <v>500000</v>
      </c>
      <c r="J34" s="180">
        <v>500000</v>
      </c>
      <c r="K34" s="190">
        <v>500000</v>
      </c>
      <c r="L34" s="190">
        <v>500000</v>
      </c>
      <c r="M34" s="190">
        <v>1043505</v>
      </c>
      <c r="N34" s="211">
        <v>1326542</v>
      </c>
      <c r="O34" s="211">
        <v>4258522</v>
      </c>
      <c r="P34" s="199"/>
    </row>
    <row r="35" spans="1:16" ht="18" thickTop="1" thickBot="1">
      <c r="A35" s="172" t="s">
        <v>232</v>
      </c>
      <c r="B35" s="175">
        <f t="shared" ref="B35:H35" si="3">SUM(B26:B33)</f>
        <v>528286220</v>
      </c>
      <c r="C35" s="175">
        <f t="shared" si="3"/>
        <v>444629466</v>
      </c>
      <c r="D35" s="175">
        <f t="shared" si="3"/>
        <v>458519044</v>
      </c>
      <c r="E35" s="175">
        <f t="shared" si="3"/>
        <v>465674435.37764281</v>
      </c>
      <c r="F35" s="175">
        <f t="shared" si="3"/>
        <v>485608881</v>
      </c>
      <c r="G35" s="175">
        <f t="shared" si="3"/>
        <v>409922186</v>
      </c>
      <c r="H35" s="175">
        <f t="shared" si="3"/>
        <v>407852037</v>
      </c>
      <c r="I35" s="175">
        <f t="shared" ref="I35:O35" si="4">SUM(I26:I34)</f>
        <v>378134995</v>
      </c>
      <c r="J35" s="175">
        <f t="shared" si="4"/>
        <v>349692992</v>
      </c>
      <c r="K35" s="191">
        <f t="shared" si="4"/>
        <v>304984877</v>
      </c>
      <c r="L35" s="191">
        <f t="shared" si="4"/>
        <v>297859675</v>
      </c>
      <c r="M35" s="187">
        <f t="shared" si="4"/>
        <v>291193691</v>
      </c>
      <c r="N35" s="187">
        <f t="shared" si="4"/>
        <v>290957752</v>
      </c>
      <c r="O35" s="187">
        <f t="shared" si="4"/>
        <v>296768132</v>
      </c>
      <c r="P35" s="201"/>
    </row>
    <row r="36" spans="1:16" ht="17.25" thickTop="1">
      <c r="A36" s="173" t="s">
        <v>101</v>
      </c>
      <c r="B36" s="176">
        <f>INDEX('93-100年私校獎補助款明細'!B:B,MATCH('0-93-104年私校獎補助款明細'!$A36,'93-100年私校獎補助款明細'!$A:$A,0))</f>
        <v>121116814</v>
      </c>
      <c r="C36" s="176">
        <f>INDEX('93-100年私校獎補助款明細'!C:C,MATCH('0-93-104年私校獎補助款明細'!$A36,'93-100年私校獎補助款明細'!$A:$A,0))</f>
        <v>125127592</v>
      </c>
      <c r="D36" s="176">
        <f>INDEX('93-100年私校獎補助款明細'!D:D,MATCH('0-93-104年私校獎補助款明細'!$A36,'93-100年私校獎補助款明細'!$A:$A,0))</f>
        <v>131404976</v>
      </c>
      <c r="E36" s="176">
        <f>INDEX('93-100年私校獎補助款明細'!E:E,MATCH('0-93-104年私校獎補助款明細'!$A36,'93-100年私校獎補助款明細'!$A:$A,0))</f>
        <v>136516047.59621412</v>
      </c>
      <c r="F36" s="176">
        <f>INDEX('93-100年私校獎補助款明細'!F:F,MATCH('0-93-104年私校獎補助款明細'!$A36,'93-100年私校獎補助款明細'!$A:$A,0))</f>
        <v>106414300</v>
      </c>
      <c r="G36" s="176">
        <f>INDEX('93-100年私校獎補助款明細'!G:G,MATCH('0-93-104年私校獎補助款明細'!$A36,'93-100年私校獎補助款明細'!$A:$A,0))</f>
        <v>118872329</v>
      </c>
      <c r="H36" s="176">
        <f>INDEX('93-100年私校獎補助款明細'!H:H,MATCH('0-93-104年私校獎補助款明細'!$A36,'93-100年私校獎補助款明細'!$A:$A,0))</f>
        <v>117850677</v>
      </c>
      <c r="I36" s="176">
        <f>INDEX('93-100年私校獎補助款明細'!I:I,MATCH('0-93-104年私校獎補助款明細'!$A36,'93-100年私校獎補助款明細'!$A:$A,0))</f>
        <v>109078837</v>
      </c>
      <c r="J36" s="176">
        <v>110716220</v>
      </c>
      <c r="K36" s="192">
        <v>114980490</v>
      </c>
      <c r="L36" s="192">
        <v>107498128</v>
      </c>
      <c r="M36" s="192">
        <v>100312603</v>
      </c>
      <c r="N36" s="208">
        <v>100162506</v>
      </c>
      <c r="O36" s="208">
        <v>104768453</v>
      </c>
      <c r="P36" s="199"/>
    </row>
    <row r="37" spans="1:16">
      <c r="A37" s="171" t="s">
        <v>259</v>
      </c>
      <c r="B37" s="174">
        <f>INDEX('93-100年私校獎補助款明細'!B:B,MATCH('0-93-104年私校獎補助款明細'!$A37,'93-100年私校獎補助款明細'!$A:$A,0))</f>
        <v>111851290</v>
      </c>
      <c r="C37" s="174">
        <f>INDEX('93-100年私校獎補助款明細'!C:C,MATCH('0-93-104年私校獎補助款明細'!$A37,'93-100年私校獎補助款明細'!$A:$A,0))</f>
        <v>132011126</v>
      </c>
      <c r="D37" s="174">
        <f>INDEX('93-100年私校獎補助款明細'!D:D,MATCH('0-93-104年私校獎補助款明細'!$A37,'93-100年私校獎補助款明細'!$A:$A,0))</f>
        <v>129477547</v>
      </c>
      <c r="E37" s="174">
        <f>INDEX('93-100年私校獎補助款明細'!E:E,MATCH('0-93-104年私校獎補助款明細'!$A37,'93-100年私校獎補助款明細'!$A:$A,0))</f>
        <v>131613205</v>
      </c>
      <c r="F37" s="174">
        <f>INDEX('93-100年私校獎補助款明細'!F:F,MATCH('0-93-104年私校獎補助款明細'!$A37,'93-100年私校獎補助款明細'!$A:$A,0))</f>
        <v>96299786</v>
      </c>
      <c r="G37" s="174">
        <f>INDEX('93-100年私校獎補助款明細'!G:G,MATCH('0-93-104年私校獎補助款明細'!$A37,'93-100年私校獎補助款明細'!$A:$A,0))</f>
        <v>106025367</v>
      </c>
      <c r="H37" s="174">
        <f>INDEX('93-100年私校獎補助款明細'!H:H,MATCH('0-93-104年私校獎補助款明細'!$A37,'93-100年私校獎補助款明細'!$A:$A,0))</f>
        <v>108173483</v>
      </c>
      <c r="I37" s="174">
        <f>INDEX('93-100年私校獎補助款明細'!I:I,MATCH('0-93-104年私校獎補助款明細'!$A37,'93-100年私校獎補助款明細'!$A:$A,0))</f>
        <v>117210347</v>
      </c>
      <c r="J37" s="174">
        <v>111118887</v>
      </c>
      <c r="K37" s="189">
        <v>103871529</v>
      </c>
      <c r="L37" s="189">
        <v>101788611</v>
      </c>
      <c r="M37" s="189">
        <v>97796678</v>
      </c>
      <c r="N37" s="205">
        <v>96810179</v>
      </c>
      <c r="O37" s="205">
        <v>99157688</v>
      </c>
      <c r="P37" s="199"/>
    </row>
    <row r="38" spans="1:16">
      <c r="A38" s="171" t="s">
        <v>260</v>
      </c>
      <c r="B38" s="174">
        <f>INDEX('93-100年私校獎補助款明細'!B:B,MATCH('0-93-104年私校獎補助款明細'!$A38,'93-100年私校獎補助款明細'!$A:$A,0))</f>
        <v>108132246</v>
      </c>
      <c r="C38" s="174">
        <f>INDEX('93-100年私校獎補助款明細'!C:C,MATCH('0-93-104年私校獎補助款明細'!$A38,'93-100年私校獎補助款明細'!$A:$A,0))</f>
        <v>128356777</v>
      </c>
      <c r="D38" s="174">
        <f>INDEX('93-100年私校獎補助款明細'!D:D,MATCH('0-93-104年私校獎補助款明細'!$A38,'93-100年私校獎補助款明細'!$A:$A,0))</f>
        <v>138326197</v>
      </c>
      <c r="E38" s="174">
        <f>INDEX('93-100年私校獎補助款明細'!E:E,MATCH('0-93-104年私校獎補助款明細'!$A38,'93-100年私校獎補助款明細'!$A:$A,0))</f>
        <v>134115136.83917324</v>
      </c>
      <c r="F38" s="174">
        <f>INDEX('93-100年私校獎補助款明細'!F:F,MATCH('0-93-104年私校獎補助款明細'!$A38,'93-100年私校獎補助款明細'!$A:$A,0))</f>
        <v>115819770</v>
      </c>
      <c r="G38" s="174">
        <f>INDEX('93-100年私校獎補助款明細'!G:G,MATCH('0-93-104年私校獎補助款明細'!$A38,'93-100年私校獎補助款明細'!$A:$A,0))</f>
        <v>128519087</v>
      </c>
      <c r="H38" s="174">
        <f>INDEX('93-100年私校獎補助款明細'!H:H,MATCH('0-93-104年私校獎補助款明細'!$A38,'93-100年私校獎補助款明細'!$A:$A,0))</f>
        <v>123251609</v>
      </c>
      <c r="I38" s="174">
        <f>INDEX('93-100年私校獎補助款明細'!I:I,MATCH('0-93-104年私校獎補助款明細'!$A38,'93-100年私校獎補助款明細'!$A:$A,0))</f>
        <v>117010526</v>
      </c>
      <c r="J38" s="174">
        <v>111210932</v>
      </c>
      <c r="K38" s="189">
        <v>120094609</v>
      </c>
      <c r="L38" s="189">
        <v>117519193</v>
      </c>
      <c r="M38" s="189">
        <v>124064760</v>
      </c>
      <c r="N38" s="205">
        <v>126187398</v>
      </c>
      <c r="O38" s="205">
        <v>130409365</v>
      </c>
      <c r="P38" s="199"/>
    </row>
    <row r="39" spans="1:16">
      <c r="A39" s="171" t="s">
        <v>104</v>
      </c>
      <c r="B39" s="174">
        <f>INDEX('93-100年私校獎補助款明細'!B:B,MATCH('0-93-104年私校獎補助款明細'!$A39,'93-100年私校獎補助款明細'!$A:$A,0))</f>
        <v>100999634</v>
      </c>
      <c r="C39" s="174">
        <f>INDEX('93-100年私校獎補助款明細'!C:C,MATCH('0-93-104年私校獎補助款明細'!$A39,'93-100年私校獎補助款明細'!$A:$A,0))</f>
        <v>88564803</v>
      </c>
      <c r="D39" s="174">
        <f>INDEX('93-100年私校獎補助款明細'!D:D,MATCH('0-93-104年私校獎補助款明細'!$A39,'93-100年私校獎補助款明細'!$A:$A,0))</f>
        <v>89481322</v>
      </c>
      <c r="E39" s="174">
        <f>INDEX('93-100年私校獎補助款明細'!E:E,MATCH('0-93-104年私校獎補助款明細'!$A39,'93-100年私校獎補助款明細'!$A:$A,0))</f>
        <v>87077087.427339971</v>
      </c>
      <c r="F39" s="174">
        <f>INDEX('93-100年私校獎補助款明細'!F:F,MATCH('0-93-104年私校獎補助款明細'!$A39,'93-100年私校獎補助款明細'!$A:$A,0))</f>
        <v>72132757</v>
      </c>
      <c r="G39" s="174">
        <f>INDEX('93-100年私校獎補助款明細'!G:G,MATCH('0-93-104年私校獎補助款明細'!$A39,'93-100年私校獎補助款明細'!$A:$A,0))</f>
        <v>73664728</v>
      </c>
      <c r="H39" s="174">
        <f>INDEX('93-100年私校獎補助款明細'!H:H,MATCH('0-93-104年私校獎補助款明細'!$A39,'93-100年私校獎補助款明細'!$A:$A,0))</f>
        <v>72699222</v>
      </c>
      <c r="I39" s="174">
        <f>INDEX('93-100年私校獎補助款明細'!I:I,MATCH('0-93-104年私校獎補助款明細'!$A39,'93-100年私校獎補助款明細'!$A:$A,0))</f>
        <v>60362633</v>
      </c>
      <c r="J39" s="174">
        <v>53985212</v>
      </c>
      <c r="K39" s="189">
        <v>50379844</v>
      </c>
      <c r="L39" s="189">
        <v>43711513</v>
      </c>
      <c r="M39" s="189">
        <v>46160548</v>
      </c>
      <c r="N39" s="205">
        <v>53432559</v>
      </c>
      <c r="O39" s="205">
        <v>53429475</v>
      </c>
      <c r="P39" s="199"/>
    </row>
    <row r="40" spans="1:16">
      <c r="A40" s="171" t="s">
        <v>105</v>
      </c>
      <c r="B40" s="174">
        <f>INDEX('93-100年私校獎補助款明細'!B:B,MATCH('0-93-104年私校獎補助款明細'!$A40,'93-100年私校獎補助款明細'!$A:$A,0))</f>
        <v>126915925</v>
      </c>
      <c r="C40" s="174">
        <f>INDEX('93-100年私校獎補助款明細'!C:C,MATCH('0-93-104年私校獎補助款明細'!$A40,'93-100年私校獎補助款明細'!$A:$A,0))</f>
        <v>153655582</v>
      </c>
      <c r="D40" s="174">
        <f>INDEX('93-100年私校獎補助款明細'!D:D,MATCH('0-93-104年私校獎補助款明細'!$A40,'93-100年私校獎補助款明細'!$A:$A,0))</f>
        <v>151419571</v>
      </c>
      <c r="E40" s="174">
        <f>INDEX('93-100年私校獎補助款明細'!E:E,MATCH('0-93-104年私校獎補助款明細'!$A40,'93-100年私校獎補助款明細'!$A:$A,0))</f>
        <v>152492082.01101565</v>
      </c>
      <c r="F40" s="174">
        <f>INDEX('93-100年私校獎補助款明細'!F:F,MATCH('0-93-104年私校獎補助款明細'!$A40,'93-100年私校獎補助款明細'!$A:$A,0))</f>
        <v>104913263</v>
      </c>
      <c r="G40" s="174">
        <f>INDEX('93-100年私校獎補助款明細'!G:G,MATCH('0-93-104年私校獎補助款明細'!$A40,'93-100年私校獎補助款明細'!$A:$A,0))</f>
        <v>114701825</v>
      </c>
      <c r="H40" s="174">
        <f>INDEX('93-100年私校獎補助款明細'!H:H,MATCH('0-93-104年私校獎補助款明細'!$A40,'93-100年私校獎補助款明細'!$A:$A,0))</f>
        <v>121005637</v>
      </c>
      <c r="I40" s="174">
        <f>INDEX('93-100年私校獎補助款明細'!I:I,MATCH('0-93-104年私校獎補助款明細'!$A40,'93-100年私校獎補助款明細'!$A:$A,0))</f>
        <v>127656081</v>
      </c>
      <c r="J40" s="174">
        <v>129650698</v>
      </c>
      <c r="K40" s="189">
        <v>120632750</v>
      </c>
      <c r="L40" s="189">
        <v>127472996</v>
      </c>
      <c r="M40" s="189">
        <v>130860995</v>
      </c>
      <c r="N40" s="205">
        <v>143608525</v>
      </c>
      <c r="O40" s="205">
        <v>149318494</v>
      </c>
      <c r="P40" s="199"/>
    </row>
    <row r="41" spans="1:16">
      <c r="A41" s="171" t="s">
        <v>106</v>
      </c>
      <c r="B41" s="174">
        <f>INDEX('93-100年私校獎補助款明細'!B:B,MATCH('0-93-104年私校獎補助款明細'!$A41,'93-100年私校獎補助款明細'!$A:$A,0))</f>
        <v>102006648</v>
      </c>
      <c r="C41" s="174">
        <f>INDEX('93-100年私校獎補助款明細'!C:C,MATCH('0-93-104年私校獎補助款明細'!$A41,'93-100年私校獎補助款明細'!$A:$A,0))</f>
        <v>109777609</v>
      </c>
      <c r="D41" s="174">
        <f>INDEX('93-100年私校獎補助款明細'!D:D,MATCH('0-93-104年私校獎補助款明細'!$A41,'93-100年私校獎補助款明細'!$A:$A,0))</f>
        <v>109207796</v>
      </c>
      <c r="E41" s="174">
        <f>INDEX('93-100年私校獎補助款明細'!E:E,MATCH('0-93-104年私校獎補助款明細'!$A41,'93-100年私校獎補助款明細'!$A:$A,0))</f>
        <v>114595821.07707614</v>
      </c>
      <c r="F41" s="174">
        <f>INDEX('93-100年私校獎補助款明細'!F:F,MATCH('0-93-104年私校獎補助款明細'!$A41,'93-100年私校獎補助款明細'!$A:$A,0))</f>
        <v>98779388</v>
      </c>
      <c r="G41" s="174">
        <f>INDEX('93-100年私校獎補助款明細'!G:G,MATCH('0-93-104年私校獎補助款明細'!$A41,'93-100年私校獎補助款明細'!$A:$A,0))</f>
        <v>78721947</v>
      </c>
      <c r="H41" s="174">
        <f>INDEX('93-100年私校獎補助款明細'!H:H,MATCH('0-93-104年私校獎補助款明細'!$A41,'93-100年私校獎補助款明細'!$A:$A,0))</f>
        <v>77550066</v>
      </c>
      <c r="I41" s="174">
        <f>INDEX('93-100年私校獎補助款明細'!I:I,MATCH('0-93-104年私校獎補助款明細'!$A41,'93-100年私校獎補助款明細'!$A:$A,0))</f>
        <v>82236216</v>
      </c>
      <c r="J41" s="174">
        <v>76616892</v>
      </c>
      <c r="K41" s="189">
        <v>74457776</v>
      </c>
      <c r="L41" s="189">
        <v>81607989</v>
      </c>
      <c r="M41" s="189">
        <v>81897365</v>
      </c>
      <c r="N41" s="205">
        <v>83755486</v>
      </c>
      <c r="O41" s="205">
        <v>85889347</v>
      </c>
      <c r="P41" s="199"/>
    </row>
    <row r="42" spans="1:16" ht="17.25" thickBot="1">
      <c r="A42" s="202" t="s">
        <v>237</v>
      </c>
      <c r="B42" s="180" t="str">
        <f>INDEX('93-100年私校獎補助款明細'!B:B,MATCH('0-93-104年私校獎補助款明細'!$A42,'93-100年私校獎補助款明細'!$A:$A,0))</f>
        <v>尚未成立</v>
      </c>
      <c r="C42" s="180" t="str">
        <f>INDEX('93-100年私校獎補助款明細'!C:C,MATCH('0-93-104年私校獎補助款明細'!$A42,'93-100年私校獎補助款明細'!$A:$A,0))</f>
        <v>尚未成立</v>
      </c>
      <c r="D42" s="180" t="str">
        <f>INDEX('93-100年私校獎補助款明細'!D:D,MATCH('0-93-104年私校獎補助款明細'!$A42,'93-100年私校獎補助款明細'!$A:$A,0))</f>
        <v>尚未成立</v>
      </c>
      <c r="E42" s="180" t="str">
        <f>INDEX('93-100年私校獎補助款明細'!E:E,MATCH('0-93-104年私校獎補助款明細'!$A42,'93-100年私校獎補助款明細'!$A:$A,0))</f>
        <v>尚未成立</v>
      </c>
      <c r="F42" s="180" t="str">
        <f>INDEX('93-100年私校獎補助款明細'!F:F,MATCH('0-93-104年私校獎補助款明細'!$A42,'93-100年私校獎補助款明細'!$A:$A,0))</f>
        <v>尚未成立</v>
      </c>
      <c r="G42" s="180" t="str">
        <f>INDEX('93-100年私校獎補助款明細'!G:G,MATCH('0-93-104年私校獎補助款明細'!$A42,'93-100年私校獎補助款明細'!$A:$A,0))</f>
        <v>尚未成立</v>
      </c>
      <c r="H42" s="180" t="str">
        <f>INDEX('93-100年私校獎補助款明細'!H:H,MATCH('0-93-104年私校獎補助款明細'!$A42,'93-100年私校獎補助款明細'!$A:$A,0))</f>
        <v>尚未成立</v>
      </c>
      <c r="I42" s="180">
        <f>INDEX('93-100年私校獎補助款明細'!I:I,MATCH('0-93-104年私校獎補助款明細'!$A42,'93-100年私校獎補助款明細'!$A:$A,0))</f>
        <v>10083575</v>
      </c>
      <c r="J42" s="180">
        <v>14637178</v>
      </c>
      <c r="K42" s="180">
        <v>18000000</v>
      </c>
      <c r="L42" s="180">
        <v>19266268</v>
      </c>
      <c r="M42" s="210">
        <v>20908394</v>
      </c>
      <c r="N42" s="211">
        <v>22373251</v>
      </c>
      <c r="O42" s="211">
        <v>23146558</v>
      </c>
      <c r="P42" s="200"/>
    </row>
    <row r="43" spans="1:16" ht="18" thickTop="1" thickBot="1">
      <c r="A43" s="172" t="s">
        <v>157</v>
      </c>
      <c r="B43" s="175">
        <f t="shared" ref="B43:K43" si="5">SUM(B36:B42)</f>
        <v>671022557</v>
      </c>
      <c r="C43" s="175">
        <f t="shared" si="5"/>
        <v>737493489</v>
      </c>
      <c r="D43" s="175">
        <f t="shared" si="5"/>
        <v>749317409</v>
      </c>
      <c r="E43" s="175">
        <f t="shared" si="5"/>
        <v>756409379.95081925</v>
      </c>
      <c r="F43" s="175">
        <f t="shared" si="5"/>
        <v>594359264</v>
      </c>
      <c r="G43" s="175">
        <f t="shared" si="5"/>
        <v>620505283</v>
      </c>
      <c r="H43" s="175">
        <f t="shared" si="5"/>
        <v>620530694</v>
      </c>
      <c r="I43" s="175">
        <f t="shared" si="5"/>
        <v>623638215</v>
      </c>
      <c r="J43" s="175">
        <f t="shared" si="5"/>
        <v>607936019</v>
      </c>
      <c r="K43" s="191">
        <f t="shared" si="5"/>
        <v>602416998</v>
      </c>
      <c r="L43" s="191">
        <f>SUM(L36:L42)</f>
        <v>598864698</v>
      </c>
      <c r="M43" s="187">
        <f>SUM(M36:M42)</f>
        <v>602001343</v>
      </c>
      <c r="N43" s="187">
        <f>SUM(N36:N42)</f>
        <v>626329904</v>
      </c>
      <c r="O43" s="209">
        <f>SUM(O36:O42)</f>
        <v>646119380</v>
      </c>
      <c r="P43" s="201"/>
    </row>
    <row r="44" spans="1:16" ht="17.25" thickTop="1">
      <c r="A44" s="206" t="s">
        <v>354</v>
      </c>
      <c r="B44" s="176" t="s">
        <v>74</v>
      </c>
      <c r="C44" s="176" t="s">
        <v>74</v>
      </c>
      <c r="D44" s="176" t="s">
        <v>74</v>
      </c>
      <c r="E44" s="176" t="s">
        <v>74</v>
      </c>
      <c r="F44" s="176" t="s">
        <v>74</v>
      </c>
      <c r="G44" s="176" t="s">
        <v>74</v>
      </c>
      <c r="H44" s="176" t="s">
        <v>74</v>
      </c>
      <c r="I44" s="176" t="s">
        <v>74</v>
      </c>
      <c r="J44" s="176">
        <v>0</v>
      </c>
      <c r="K44" s="207">
        <v>500000</v>
      </c>
      <c r="L44" s="207">
        <v>500000</v>
      </c>
      <c r="M44" s="207">
        <v>500000</v>
      </c>
      <c r="N44" s="207">
        <v>500000</v>
      </c>
      <c r="O44" s="208">
        <v>500000</v>
      </c>
      <c r="P44" s="199"/>
    </row>
    <row r="45" spans="1:16">
      <c r="A45" s="203" t="s">
        <v>352</v>
      </c>
      <c r="B45" s="174" t="s">
        <v>74</v>
      </c>
      <c r="C45" s="174" t="s">
        <v>74</v>
      </c>
      <c r="D45" s="174" t="s">
        <v>74</v>
      </c>
      <c r="E45" s="174" t="s">
        <v>74</v>
      </c>
      <c r="F45" s="174" t="s">
        <v>74</v>
      </c>
      <c r="G45" s="174" t="s">
        <v>74</v>
      </c>
      <c r="H45" s="174" t="s">
        <v>74</v>
      </c>
      <c r="I45" s="174" t="s">
        <v>74</v>
      </c>
      <c r="J45" s="174" t="s">
        <v>74</v>
      </c>
      <c r="K45" s="174" t="s">
        <v>74</v>
      </c>
      <c r="L45" s="174" t="s">
        <v>74</v>
      </c>
      <c r="M45" s="174" t="s">
        <v>74</v>
      </c>
      <c r="N45" s="204">
        <v>500000</v>
      </c>
      <c r="O45" s="205">
        <v>500000</v>
      </c>
      <c r="P45" s="199"/>
    </row>
    <row r="46" spans="1:16">
      <c r="A46" s="203" t="s">
        <v>326</v>
      </c>
      <c r="B46" s="174" t="s">
        <v>74</v>
      </c>
      <c r="C46" s="174" t="s">
        <v>74</v>
      </c>
      <c r="D46" s="174" t="s">
        <v>74</v>
      </c>
      <c r="E46" s="174" t="s">
        <v>74</v>
      </c>
      <c r="F46" s="174" t="s">
        <v>74</v>
      </c>
      <c r="G46" s="174" t="s">
        <v>74</v>
      </c>
      <c r="H46" s="174" t="s">
        <v>74</v>
      </c>
      <c r="I46" s="174" t="s">
        <v>74</v>
      </c>
      <c r="J46" s="174">
        <v>500000</v>
      </c>
      <c r="K46" s="204">
        <v>0</v>
      </c>
      <c r="L46" s="204">
        <v>0</v>
      </c>
      <c r="M46" s="204">
        <v>0</v>
      </c>
      <c r="N46" s="204">
        <v>0</v>
      </c>
      <c r="O46" s="205">
        <v>500000</v>
      </c>
      <c r="P46" s="199"/>
    </row>
    <row r="47" spans="1:16">
      <c r="A47" s="203" t="s">
        <v>353</v>
      </c>
      <c r="B47" s="174" t="s">
        <v>74</v>
      </c>
      <c r="C47" s="174" t="s">
        <v>74</v>
      </c>
      <c r="D47" s="174" t="s">
        <v>74</v>
      </c>
      <c r="E47" s="174" t="s">
        <v>74</v>
      </c>
      <c r="F47" s="174" t="s">
        <v>74</v>
      </c>
      <c r="G47" s="174" t="s">
        <v>74</v>
      </c>
      <c r="H47" s="174" t="s">
        <v>74</v>
      </c>
      <c r="I47" s="174" t="s">
        <v>74</v>
      </c>
      <c r="J47" s="174" t="s">
        <v>74</v>
      </c>
      <c r="K47" s="174" t="s">
        <v>74</v>
      </c>
      <c r="L47" s="174" t="s">
        <v>74</v>
      </c>
      <c r="M47" s="174" t="s">
        <v>74</v>
      </c>
      <c r="N47" s="174" t="s">
        <v>74</v>
      </c>
      <c r="O47" s="205">
        <v>500000</v>
      </c>
      <c r="P47" s="199"/>
    </row>
    <row r="48" spans="1:16" ht="17.25" hidden="1" thickTop="1">
      <c r="A48" s="170"/>
      <c r="B48" s="177"/>
      <c r="C48" s="177"/>
      <c r="D48" s="177"/>
      <c r="E48" s="177"/>
      <c r="F48" s="177"/>
      <c r="G48" s="177"/>
      <c r="H48" s="177"/>
      <c r="I48" s="177"/>
      <c r="J48" s="177"/>
    </row>
    <row r="49" spans="4:16" ht="17.25" hidden="1" thickTop="1">
      <c r="E49" s="136">
        <f t="shared" ref="E49:K49" si="6">ROUND(SUM(E3:E12,E14:E24,E26:E33,E36:E42,E44:E47),0)</f>
        <v>3313743001</v>
      </c>
      <c r="F49" s="136">
        <f t="shared" si="6"/>
        <v>2989242511</v>
      </c>
      <c r="G49" s="136">
        <f t="shared" si="6"/>
        <v>2943440896</v>
      </c>
      <c r="H49" s="136">
        <f t="shared" si="6"/>
        <v>2951743000</v>
      </c>
      <c r="I49" s="136">
        <f t="shared" si="6"/>
        <v>2834690425</v>
      </c>
      <c r="J49" s="136">
        <f t="shared" si="6"/>
        <v>2736710147</v>
      </c>
      <c r="K49" s="136">
        <f t="shared" si="6"/>
        <v>2754363000</v>
      </c>
      <c r="L49" s="136"/>
      <c r="M49" s="136">
        <f>ROUND(SUM(M3:M12,M14:M24,M26:M33,M36:M42,M44:M47),0)</f>
        <v>2806656495</v>
      </c>
      <c r="N49" s="136"/>
      <c r="O49" s="136">
        <f>ROUND(SUM(O3:O12,O14:O24,O26:O33,O36:O42,O44:O47),0)</f>
        <v>2917484478</v>
      </c>
      <c r="P49" s="136"/>
    </row>
    <row r="50" spans="4:16" ht="17.25" hidden="1" thickTop="1">
      <c r="D50" s="178"/>
      <c r="E50" s="178">
        <f t="shared" ref="E50:K50" si="7">MAX(E3:E12,E14:E24,E26:E33,E36:E42,E44:E47)</f>
        <v>152492082.01101565</v>
      </c>
      <c r="F50" s="178">
        <f t="shared" si="7"/>
        <v>128825611</v>
      </c>
      <c r="G50" s="178">
        <f t="shared" si="7"/>
        <v>139170379</v>
      </c>
      <c r="H50" s="178">
        <f t="shared" si="7"/>
        <v>143851068</v>
      </c>
      <c r="I50" s="178">
        <f t="shared" si="7"/>
        <v>131565106</v>
      </c>
      <c r="J50" s="178">
        <f t="shared" si="7"/>
        <v>136226884</v>
      </c>
      <c r="K50" s="178">
        <f t="shared" si="7"/>
        <v>144412816</v>
      </c>
      <c r="L50" s="178"/>
      <c r="M50" s="178">
        <f>MAX(M3:M12,M14:M24,M26:M33,M36:M42,M44:M47)</f>
        <v>145425897</v>
      </c>
      <c r="N50" s="178"/>
      <c r="O50" s="178">
        <f>MAX(O3:O12,O14:O24,O26:O33,O36:O42,O44:O47)</f>
        <v>156240199</v>
      </c>
      <c r="P50" s="178"/>
    </row>
    <row r="51" spans="4:16" ht="17.25" hidden="1" thickTop="1">
      <c r="D51" s="178" t="s">
        <v>334</v>
      </c>
      <c r="E51" s="178" t="s">
        <v>330</v>
      </c>
      <c r="F51" s="178" t="s">
        <v>331</v>
      </c>
      <c r="G51" s="178" t="s">
        <v>332</v>
      </c>
      <c r="H51" s="178" t="s">
        <v>332</v>
      </c>
      <c r="I51" s="178" t="s">
        <v>333</v>
      </c>
      <c r="J51" s="178" t="s">
        <v>340</v>
      </c>
      <c r="K51" s="178" t="s">
        <v>16</v>
      </c>
      <c r="L51" s="178"/>
      <c r="M51" s="178" t="s">
        <v>16</v>
      </c>
      <c r="N51" s="178"/>
      <c r="O51" s="178" t="s">
        <v>16</v>
      </c>
      <c r="P51" s="178"/>
    </row>
    <row r="52" spans="4:16" ht="17.25" hidden="1" thickTop="1">
      <c r="D52" s="178"/>
      <c r="E52" s="178">
        <f>MAX(E3:E12,E14:E24,E26:E33,E36:E39,E41)</f>
        <v>150362901.37995154</v>
      </c>
      <c r="F52" s="178" t="e">
        <f>MAX(F3:F12,F14:F18,F20:F24,F26:F33,F36:F42,#REF!)</f>
        <v>#REF!</v>
      </c>
      <c r="G52" s="178" t="e">
        <f>MAX(G3:G5,G7:G12,G14:G24,G26:G33,G36:G42,#REF!)</f>
        <v>#REF!</v>
      </c>
      <c r="H52" s="178" t="e">
        <f>MAX(H3:H5,H7:H12,H14:H24,H26:H33,H36:H42,#REF!)</f>
        <v>#REF!</v>
      </c>
      <c r="I52" s="178" t="e">
        <f>MAX(I3:I5,I7:I12,I14:I24,I26:I33,I36:I42,#REF!)</f>
        <v>#REF!</v>
      </c>
      <c r="J52" s="178" t="e">
        <f>MAX(J3:J5,J7:J12,J14:J24,J26:J33,J36:J42,#REF!)</f>
        <v>#REF!</v>
      </c>
      <c r="K52" s="178">
        <f>MAX(K3:K9,K11:K12,K14:K24,K26:K33,K36:K42,K44:K47)</f>
        <v>132361396</v>
      </c>
      <c r="L52" s="178"/>
      <c r="M52" s="178">
        <f>MAX(M3:M9,M11:M12,M14:M24,M26:M33,M36:M42,M44:M47)</f>
        <v>142904551</v>
      </c>
      <c r="N52" s="178"/>
      <c r="O52" s="178">
        <f>MAX(O3:O9,O11:O12,O14:O24,O26:O33,O36:O42,O44:O47)</f>
        <v>149318494</v>
      </c>
      <c r="P52" s="178"/>
    </row>
    <row r="53" spans="4:16" ht="17.25" hidden="1" thickTop="1">
      <c r="D53" s="178" t="s">
        <v>335</v>
      </c>
      <c r="E53" s="178" t="s">
        <v>336</v>
      </c>
      <c r="F53" s="178" t="s">
        <v>337</v>
      </c>
      <c r="G53" s="178" t="s">
        <v>14</v>
      </c>
      <c r="H53" s="178" t="s">
        <v>336</v>
      </c>
      <c r="I53" s="178" t="s">
        <v>338</v>
      </c>
      <c r="J53" s="178" t="s">
        <v>341</v>
      </c>
      <c r="K53" s="178" t="s">
        <v>17</v>
      </c>
      <c r="L53" s="178"/>
      <c r="M53" s="178" t="s">
        <v>17</v>
      </c>
      <c r="N53" s="178"/>
      <c r="O53" s="178" t="s">
        <v>17</v>
      </c>
      <c r="P53" s="178"/>
    </row>
    <row r="54" spans="4:16" ht="17.25" hidden="1" thickTop="1">
      <c r="D54" s="178"/>
      <c r="E54" s="178">
        <v>3313743000.6458187</v>
      </c>
      <c r="F54" s="178">
        <v>2989742511</v>
      </c>
      <c r="G54" s="178">
        <v>2943940896</v>
      </c>
      <c r="H54" s="178">
        <v>2952243000</v>
      </c>
      <c r="I54" s="178">
        <v>2835190425</v>
      </c>
      <c r="J54" s="178">
        <v>2835190426</v>
      </c>
      <c r="K54" s="178">
        <v>2754863000</v>
      </c>
      <c r="L54" s="178"/>
    </row>
    <row r="55" spans="4:16" ht="17.25" hidden="1" thickTop="1">
      <c r="J55" s="186"/>
    </row>
    <row r="56" spans="4:16" ht="17.25" hidden="1" thickTop="1">
      <c r="H56" s="247" t="s">
        <v>342</v>
      </c>
      <c r="I56" s="247"/>
      <c r="J56" s="247"/>
    </row>
    <row r="57" spans="4:16" ht="17.25" hidden="1" thickTop="1">
      <c r="H57" s="188" t="e">
        <f>#REF!*1.5%</f>
        <v>#REF!</v>
      </c>
      <c r="I57" s="188" t="e">
        <f>#REF!*1.5%</f>
        <v>#REF!</v>
      </c>
      <c r="J57" s="188" t="e">
        <f>#REF!*1.5%</f>
        <v>#REF!</v>
      </c>
      <c r="K57" s="188" t="e">
        <f>#REF!*1.5%</f>
        <v>#REF!</v>
      </c>
      <c r="L57" s="188"/>
      <c r="M57" s="188" t="e">
        <f>#REF!*1.5%</f>
        <v>#REF!</v>
      </c>
      <c r="N57" s="188"/>
      <c r="O57" s="188" t="e">
        <f>#REF!*1.5%</f>
        <v>#REF!</v>
      </c>
      <c r="P57" s="188"/>
    </row>
  </sheetData>
  <sheetCalcPr fullCalcOnLoad="1"/>
  <mergeCells count="2">
    <mergeCell ref="H56:J56"/>
    <mergeCell ref="A1:O1"/>
  </mergeCells>
  <phoneticPr fontId="19" type="noConversion"/>
  <conditionalFormatting sqref="K13 K25 K35 J2:J11 K2 K49:L54 K57:L57 J35:J41 J13:J33 J43:K43 J48:J65536">
    <cfRule type="expression" dxfId="31" priority="36" stopIfTrue="1">
      <formula>"&lt;30000000"</formula>
    </cfRule>
  </conditionalFormatting>
  <conditionalFormatting sqref="O2:P2">
    <cfRule type="expression" dxfId="30" priority="32" stopIfTrue="1">
      <formula>"&lt;30000000"</formula>
    </cfRule>
  </conditionalFormatting>
  <conditionalFormatting sqref="P13">
    <cfRule type="expression" dxfId="29" priority="31" stopIfTrue="1">
      <formula>"&lt;30000000"</formula>
    </cfRule>
  </conditionalFormatting>
  <conditionalFormatting sqref="P25">
    <cfRule type="expression" dxfId="28" priority="30" stopIfTrue="1">
      <formula>"&lt;30000000"</formula>
    </cfRule>
  </conditionalFormatting>
  <conditionalFormatting sqref="P35">
    <cfRule type="expression" dxfId="27" priority="29" stopIfTrue="1">
      <formula>"&lt;30000000"</formula>
    </cfRule>
  </conditionalFormatting>
  <conditionalFormatting sqref="P43">
    <cfRule type="expression" dxfId="26" priority="28" stopIfTrue="1">
      <formula>"&lt;30000000"</formula>
    </cfRule>
  </conditionalFormatting>
  <conditionalFormatting sqref="O50:P50">
    <cfRule type="expression" dxfId="25" priority="26" stopIfTrue="1">
      <formula>"&lt;30000000"</formula>
    </cfRule>
  </conditionalFormatting>
  <conditionalFormatting sqref="O49:P49">
    <cfRule type="expression" dxfId="24" priority="25" stopIfTrue="1">
      <formula>"&lt;30000000"</formula>
    </cfRule>
  </conditionalFormatting>
  <conditionalFormatting sqref="O51:P51">
    <cfRule type="expression" dxfId="23" priority="24" stopIfTrue="1">
      <formula>"&lt;30000000"</formula>
    </cfRule>
  </conditionalFormatting>
  <conditionalFormatting sqref="O52:P52">
    <cfRule type="expression" dxfId="22" priority="23" stopIfTrue="1">
      <formula>"&lt;30000000"</formula>
    </cfRule>
  </conditionalFormatting>
  <conditionalFormatting sqref="O53:P53">
    <cfRule type="expression" dxfId="21" priority="22" stopIfTrue="1">
      <formula>"&lt;30000000"</formula>
    </cfRule>
  </conditionalFormatting>
  <conditionalFormatting sqref="O57:P57">
    <cfRule type="expression" dxfId="20" priority="21" stopIfTrue="1">
      <formula>"&lt;30000000"</formula>
    </cfRule>
  </conditionalFormatting>
  <conditionalFormatting sqref="L2">
    <cfRule type="expression" dxfId="19" priority="20" stopIfTrue="1">
      <formula>"&lt;30000000"</formula>
    </cfRule>
  </conditionalFormatting>
  <conditionalFormatting sqref="L13">
    <cfRule type="expression" dxfId="18" priority="19" stopIfTrue="1">
      <formula>"&lt;30000000"</formula>
    </cfRule>
  </conditionalFormatting>
  <conditionalFormatting sqref="L25">
    <cfRule type="expression" dxfId="17" priority="18" stopIfTrue="1">
      <formula>"&lt;30000000"</formula>
    </cfRule>
  </conditionalFormatting>
  <conditionalFormatting sqref="L35">
    <cfRule type="expression" dxfId="16" priority="17" stopIfTrue="1">
      <formula>"&lt;30000000"</formula>
    </cfRule>
  </conditionalFormatting>
  <conditionalFormatting sqref="L43">
    <cfRule type="expression" dxfId="15" priority="16" stopIfTrue="1">
      <formula>"&lt;30000000"</formula>
    </cfRule>
  </conditionalFormatting>
  <conditionalFormatting sqref="J34">
    <cfRule type="expression" dxfId="14" priority="15" stopIfTrue="1">
      <formula>"&lt;30000000"</formula>
    </cfRule>
  </conditionalFormatting>
  <conditionalFormatting sqref="M2">
    <cfRule type="expression" dxfId="13" priority="14" stopIfTrue="1">
      <formula>"&lt;30000000"</formula>
    </cfRule>
  </conditionalFormatting>
  <conditionalFormatting sqref="M13:O13">
    <cfRule type="expression" dxfId="12" priority="13" stopIfTrue="1">
      <formula>"&lt;30000000"</formula>
    </cfRule>
  </conditionalFormatting>
  <conditionalFormatting sqref="M25:O25">
    <cfRule type="expression" dxfId="11" priority="12" stopIfTrue="1">
      <formula>"&lt;30000000"</formula>
    </cfRule>
  </conditionalFormatting>
  <conditionalFormatting sqref="M35:O35">
    <cfRule type="expression" dxfId="10" priority="11" stopIfTrue="1">
      <formula>"&lt;30000000"</formula>
    </cfRule>
  </conditionalFormatting>
  <conditionalFormatting sqref="M43:O43">
    <cfRule type="expression" dxfId="9" priority="10" stopIfTrue="1">
      <formula>"&lt;30000000"</formula>
    </cfRule>
  </conditionalFormatting>
  <conditionalFormatting sqref="M50:N50">
    <cfRule type="expression" dxfId="8" priority="9" stopIfTrue="1">
      <formula>"&lt;30000000"</formula>
    </cfRule>
  </conditionalFormatting>
  <conditionalFormatting sqref="M49:N49">
    <cfRule type="expression" dxfId="7" priority="8" stopIfTrue="1">
      <formula>"&lt;30000000"</formula>
    </cfRule>
  </conditionalFormatting>
  <conditionalFormatting sqref="M51:N51">
    <cfRule type="expression" dxfId="6" priority="7" stopIfTrue="1">
      <formula>"&lt;30000000"</formula>
    </cfRule>
  </conditionalFormatting>
  <conditionalFormatting sqref="M52:N52">
    <cfRule type="expression" dxfId="5" priority="6" stopIfTrue="1">
      <formula>"&lt;30000000"</formula>
    </cfRule>
  </conditionalFormatting>
  <conditionalFormatting sqref="M53:N53">
    <cfRule type="expression" dxfId="4" priority="5" stopIfTrue="1">
      <formula>"&lt;30000000"</formula>
    </cfRule>
  </conditionalFormatting>
  <conditionalFormatting sqref="M57:N57">
    <cfRule type="expression" dxfId="3" priority="4" stopIfTrue="1">
      <formula>"&lt;30000000"</formula>
    </cfRule>
  </conditionalFormatting>
  <conditionalFormatting sqref="N2">
    <cfRule type="expression" dxfId="2" priority="3" stopIfTrue="1">
      <formula>"&lt;30000000"</formula>
    </cfRule>
  </conditionalFormatting>
  <conditionalFormatting sqref="J46">
    <cfRule type="expression" dxfId="1" priority="2" stopIfTrue="1">
      <formula>"&lt;30000000"</formula>
    </cfRule>
  </conditionalFormatting>
  <conditionalFormatting sqref="J44">
    <cfRule type="expression" dxfId="0" priority="1" stopIfTrue="1">
      <formula>"&lt;30000000"</formula>
    </cfRule>
  </conditionalFormatting>
  <pageMargins left="0.25" right="0.25" top="0.75" bottom="0.75" header="0.3" footer="0.3"/>
  <pageSetup paperSize="9" scale="37" orientation="portrait" r:id="rId1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Z117"/>
  <sheetViews>
    <sheetView view="pageBreakPreview" zoomScale="90" zoomScaleNormal="100" zoomScaleSheetLayoutView="9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O6" sqref="O6"/>
    </sheetView>
  </sheetViews>
  <sheetFormatPr defaultRowHeight="18" customHeight="1"/>
  <cols>
    <col min="1" max="1" width="29.875" style="1" customWidth="1"/>
    <col min="2" max="2" width="16.625" style="5" hidden="1" customWidth="1"/>
    <col min="3" max="3" width="16.625" style="5" customWidth="1"/>
    <col min="4" max="5" width="16.625" style="143" customWidth="1"/>
    <col min="6" max="6" width="18" style="5" customWidth="1"/>
    <col min="7" max="8" width="16.625" style="143" customWidth="1"/>
    <col min="9" max="9" width="18.25" style="5" customWidth="1"/>
    <col min="10" max="11" width="16.625" style="143" customWidth="1"/>
    <col min="12" max="12" width="15.625" style="5" customWidth="1"/>
    <col min="13" max="14" width="16.625" style="143" customWidth="1"/>
    <col min="15" max="15" width="15.5" style="62" customWidth="1"/>
    <col min="16" max="17" width="16.625" style="143" customWidth="1"/>
    <col min="18" max="18" width="17.25" style="62" bestFit="1" customWidth="1"/>
    <col min="19" max="20" width="16.625" style="143" customWidth="1"/>
    <col min="21" max="21" width="16.75" style="1" bestFit="1" customWidth="1"/>
    <col min="22" max="23" width="16.625" style="143" customWidth="1"/>
    <col min="24" max="24" width="16.75" style="1" bestFit="1" customWidth="1"/>
    <col min="25" max="26" width="16.625" style="143" customWidth="1"/>
    <col min="27" max="16384" width="9" style="1"/>
  </cols>
  <sheetData>
    <row r="1" spans="1:26" ht="30.6" customHeight="1" thickTop="1" thickBot="1">
      <c r="A1" s="137" t="s">
        <v>235</v>
      </c>
      <c r="B1" s="138"/>
      <c r="C1" s="138"/>
      <c r="D1" s="69" t="s">
        <v>62</v>
      </c>
      <c r="E1" s="69" t="s">
        <v>62</v>
      </c>
      <c r="F1" s="138"/>
      <c r="G1" s="69" t="s">
        <v>139</v>
      </c>
      <c r="H1" s="69" t="s">
        <v>139</v>
      </c>
      <c r="I1" s="138"/>
      <c r="J1" s="69" t="s">
        <v>140</v>
      </c>
      <c r="K1" s="69" t="s">
        <v>140</v>
      </c>
      <c r="L1" s="138"/>
      <c r="M1" s="69" t="s">
        <v>141</v>
      </c>
      <c r="N1" s="69" t="s">
        <v>141</v>
      </c>
      <c r="O1" s="138"/>
      <c r="P1" s="69" t="s">
        <v>154</v>
      </c>
      <c r="Q1" s="69" t="s">
        <v>154</v>
      </c>
      <c r="R1" s="138"/>
      <c r="S1" s="77" t="s">
        <v>195</v>
      </c>
      <c r="T1" s="77" t="s">
        <v>195</v>
      </c>
      <c r="V1" s="108" t="s">
        <v>230</v>
      </c>
      <c r="W1" s="108" t="s">
        <v>230</v>
      </c>
      <c r="Y1" s="108" t="s">
        <v>236</v>
      </c>
      <c r="Z1" s="108" t="s">
        <v>236</v>
      </c>
    </row>
    <row r="2" spans="1:26" s="2" customFormat="1" ht="21" customHeight="1" thickTop="1">
      <c r="A2" s="72" t="s">
        <v>10</v>
      </c>
      <c r="B2" s="69" t="s">
        <v>133</v>
      </c>
      <c r="C2" s="69" t="s">
        <v>62</v>
      </c>
      <c r="D2" s="139" t="s">
        <v>273</v>
      </c>
      <c r="E2" s="139" t="s">
        <v>274</v>
      </c>
      <c r="F2" s="69" t="s">
        <v>139</v>
      </c>
      <c r="G2" s="139" t="s">
        <v>273</v>
      </c>
      <c r="H2" s="139" t="s">
        <v>274</v>
      </c>
      <c r="I2" s="69" t="s">
        <v>140</v>
      </c>
      <c r="J2" s="139" t="s">
        <v>273</v>
      </c>
      <c r="K2" s="139" t="s">
        <v>274</v>
      </c>
      <c r="L2" s="69" t="s">
        <v>141</v>
      </c>
      <c r="M2" s="139" t="s">
        <v>273</v>
      </c>
      <c r="N2" s="139" t="s">
        <v>274</v>
      </c>
      <c r="O2" s="69" t="s">
        <v>154</v>
      </c>
      <c r="P2" s="139" t="s">
        <v>273</v>
      </c>
      <c r="Q2" s="139" t="s">
        <v>274</v>
      </c>
      <c r="R2" s="77" t="s">
        <v>195</v>
      </c>
      <c r="S2" s="139" t="s">
        <v>273</v>
      </c>
      <c r="T2" s="139" t="s">
        <v>274</v>
      </c>
      <c r="U2" s="108" t="s">
        <v>230</v>
      </c>
      <c r="V2" s="139" t="s">
        <v>273</v>
      </c>
      <c r="W2" s="139" t="s">
        <v>274</v>
      </c>
      <c r="X2" s="108" t="s">
        <v>236</v>
      </c>
      <c r="Y2" s="139" t="s">
        <v>273</v>
      </c>
      <c r="Z2" s="139" t="s">
        <v>274</v>
      </c>
    </row>
    <row r="3" spans="1:26" ht="18" customHeight="1">
      <c r="A3" s="48" t="s">
        <v>11</v>
      </c>
      <c r="B3" s="4">
        <f>'歷年度私校獎補助-詳細版'!I4</f>
        <v>141650129</v>
      </c>
      <c r="C3" s="4">
        <f>'歷年度私校獎補助-詳細版'!J4</f>
        <v>121667644</v>
      </c>
      <c r="D3" s="31">
        <f>C3-E3</f>
        <v>31578727</v>
      </c>
      <c r="E3" s="31">
        <v>90088917</v>
      </c>
      <c r="F3" s="4">
        <f>'歷年度私校獎補助-詳細版'!K4</f>
        <v>137270103</v>
      </c>
      <c r="G3" s="31">
        <v>47194221</v>
      </c>
      <c r="H3" s="31">
        <f>F3-G3</f>
        <v>90075882</v>
      </c>
      <c r="I3" s="4">
        <v>136279528</v>
      </c>
      <c r="J3" s="31">
        <v>46442803</v>
      </c>
      <c r="K3" s="31">
        <f>I3-J3</f>
        <v>89836725</v>
      </c>
      <c r="L3" s="4">
        <v>138585483</v>
      </c>
      <c r="M3" s="31">
        <f>L3-N3</f>
        <v>44721402</v>
      </c>
      <c r="N3" s="31">
        <v>93864081</v>
      </c>
      <c r="O3" s="78">
        <f>'[2]97獎補助總額'!E3</f>
        <v>110652133</v>
      </c>
      <c r="P3" s="31">
        <v>20901338</v>
      </c>
      <c r="Q3" s="31">
        <f>O3-P3</f>
        <v>89750795</v>
      </c>
      <c r="R3" s="68">
        <v>101745479</v>
      </c>
      <c r="S3" s="31">
        <v>23126225</v>
      </c>
      <c r="T3" s="31">
        <f>R3-S3</f>
        <v>78619254</v>
      </c>
      <c r="U3" s="94">
        <v>104901335</v>
      </c>
      <c r="V3" s="31">
        <f>U3-W3</f>
        <v>22871559</v>
      </c>
      <c r="W3" s="31">
        <v>82029776</v>
      </c>
      <c r="X3" s="94">
        <v>109770065</v>
      </c>
      <c r="Y3" s="31">
        <v>22919545</v>
      </c>
      <c r="Z3" s="31">
        <v>86850520</v>
      </c>
    </row>
    <row r="4" spans="1:26" ht="18" customHeight="1">
      <c r="A4" s="48" t="s">
        <v>12</v>
      </c>
      <c r="B4" s="4">
        <f>'歷年度私校獎補助-詳細版'!I5</f>
        <v>153091881</v>
      </c>
      <c r="C4" s="4">
        <f>'歷年度私校獎補助-詳細版'!J5</f>
        <v>128953086</v>
      </c>
      <c r="D4" s="31">
        <f t="shared" ref="D4:D41" si="0">C4-E4</f>
        <v>44131399</v>
      </c>
      <c r="E4" s="31">
        <v>84821687</v>
      </c>
      <c r="F4" s="4">
        <f>'歷年度私校獎補助-詳細版'!K5</f>
        <v>138548284</v>
      </c>
      <c r="G4" s="31">
        <v>61981190</v>
      </c>
      <c r="H4" s="31">
        <f t="shared" ref="H4:H41" si="1">F4-G4</f>
        <v>76567094</v>
      </c>
      <c r="I4" s="4">
        <v>132737874</v>
      </c>
      <c r="J4" s="31">
        <v>56816176</v>
      </c>
      <c r="K4" s="31">
        <f t="shared" ref="K4:K42" si="2">I4-J4</f>
        <v>75921698</v>
      </c>
      <c r="L4" s="4">
        <v>137553347</v>
      </c>
      <c r="M4" s="31">
        <f t="shared" ref="M4:M42" si="3">L4-N4</f>
        <v>59317502</v>
      </c>
      <c r="N4" s="31">
        <v>78235845</v>
      </c>
      <c r="O4" s="78">
        <f>'[2]97獎補助總額'!E4</f>
        <v>113608029</v>
      </c>
      <c r="P4" s="31">
        <v>26972975</v>
      </c>
      <c r="Q4" s="31">
        <f t="shared" ref="Q4:Q44" si="4">O4-P4</f>
        <v>86635054</v>
      </c>
      <c r="R4" s="68">
        <v>123694975</v>
      </c>
      <c r="S4" s="31">
        <v>31721310</v>
      </c>
      <c r="T4" s="31">
        <f t="shared" ref="T4:T44" si="5">R4-S4</f>
        <v>91973665</v>
      </c>
      <c r="U4" s="94">
        <v>126123592</v>
      </c>
      <c r="V4" s="31">
        <f t="shared" ref="V4:V44" si="6">U4-W4</f>
        <v>30434343</v>
      </c>
      <c r="W4" s="31">
        <v>95689249</v>
      </c>
      <c r="X4" s="94">
        <v>118521486</v>
      </c>
      <c r="Y4" s="31">
        <v>30239836</v>
      </c>
      <c r="Z4" s="31">
        <v>88281650</v>
      </c>
    </row>
    <row r="5" spans="1:26" ht="18" customHeight="1">
      <c r="A5" s="48" t="s">
        <v>13</v>
      </c>
      <c r="B5" s="4">
        <f>'歷年度私校獎補助-詳細版'!I6</f>
        <v>130789896</v>
      </c>
      <c r="C5" s="4">
        <f>'歷年度私校獎補助-詳細版'!J6</f>
        <v>112778801</v>
      </c>
      <c r="D5" s="31">
        <f t="shared" si="0"/>
        <v>30806495</v>
      </c>
      <c r="E5" s="31">
        <v>81972306</v>
      </c>
      <c r="F5" s="4">
        <f>'歷年度私校獎補助-詳細版'!K6</f>
        <v>124898721</v>
      </c>
      <c r="G5" s="31">
        <v>41230759</v>
      </c>
      <c r="H5" s="31">
        <f t="shared" si="1"/>
        <v>83667962</v>
      </c>
      <c r="I5" s="4">
        <v>119349492</v>
      </c>
      <c r="J5" s="31">
        <v>37446352</v>
      </c>
      <c r="K5" s="31">
        <f t="shared" si="2"/>
        <v>81903140</v>
      </c>
      <c r="L5" s="4">
        <v>122692983</v>
      </c>
      <c r="M5" s="31">
        <f t="shared" si="3"/>
        <v>39038836</v>
      </c>
      <c r="N5" s="31">
        <v>83654147</v>
      </c>
      <c r="O5" s="78">
        <f>'[2]97獎補助總額'!E5</f>
        <v>105431190</v>
      </c>
      <c r="P5" s="31">
        <v>19820695</v>
      </c>
      <c r="Q5" s="31">
        <f t="shared" si="4"/>
        <v>85610495</v>
      </c>
      <c r="R5" s="68">
        <v>102817220</v>
      </c>
      <c r="S5" s="31">
        <v>20674029</v>
      </c>
      <c r="T5" s="31">
        <f t="shared" si="5"/>
        <v>82143191</v>
      </c>
      <c r="U5" s="94">
        <v>101875657</v>
      </c>
      <c r="V5" s="31">
        <f t="shared" si="6"/>
        <v>20022011</v>
      </c>
      <c r="W5" s="31">
        <v>81853646</v>
      </c>
      <c r="X5" s="94">
        <v>98450279</v>
      </c>
      <c r="Y5" s="31">
        <v>18029493</v>
      </c>
      <c r="Z5" s="31">
        <v>80420786</v>
      </c>
    </row>
    <row r="6" spans="1:26" ht="18" customHeight="1">
      <c r="A6" s="48" t="s">
        <v>14</v>
      </c>
      <c r="B6" s="4">
        <f>'歷年度私校獎補助-詳細版'!I8</f>
        <v>155438712</v>
      </c>
      <c r="C6" s="4">
        <f>'歷年度私校獎補助-詳細版'!J8</f>
        <v>127332723</v>
      </c>
      <c r="D6" s="31">
        <f t="shared" si="0"/>
        <v>48105115</v>
      </c>
      <c r="E6" s="31">
        <v>79227608</v>
      </c>
      <c r="F6" s="4">
        <f>'歷年度私校獎補助-詳細版'!K8</f>
        <v>157685914</v>
      </c>
      <c r="G6" s="31">
        <v>64276839</v>
      </c>
      <c r="H6" s="31">
        <f t="shared" si="1"/>
        <v>93409075</v>
      </c>
      <c r="I6" s="4">
        <v>152989510</v>
      </c>
      <c r="J6" s="31">
        <v>61092614</v>
      </c>
      <c r="K6" s="31">
        <f t="shared" si="2"/>
        <v>91896896</v>
      </c>
      <c r="L6" s="4">
        <v>150362901</v>
      </c>
      <c r="M6" s="31">
        <f t="shared" si="3"/>
        <v>56849435</v>
      </c>
      <c r="N6" s="31">
        <v>93513466</v>
      </c>
      <c r="O6" s="78">
        <f>'[2]97獎補助總額'!E6</f>
        <v>123791778</v>
      </c>
      <c r="P6" s="31">
        <v>26759862</v>
      </c>
      <c r="Q6" s="31">
        <f t="shared" si="4"/>
        <v>97031916</v>
      </c>
      <c r="R6" s="68">
        <v>135055893</v>
      </c>
      <c r="S6" s="31">
        <v>31847731</v>
      </c>
      <c r="T6" s="31">
        <f t="shared" si="5"/>
        <v>103208162</v>
      </c>
      <c r="U6" s="94">
        <v>131478209</v>
      </c>
      <c r="V6" s="31">
        <f t="shared" si="6"/>
        <v>31356973</v>
      </c>
      <c r="W6" s="31">
        <v>100121236</v>
      </c>
      <c r="X6" s="94">
        <v>119655679</v>
      </c>
      <c r="Y6" s="31">
        <v>31299110</v>
      </c>
      <c r="Z6" s="31">
        <v>88356569</v>
      </c>
    </row>
    <row r="7" spans="1:26" ht="18" customHeight="1">
      <c r="A7" s="48" t="s">
        <v>15</v>
      </c>
      <c r="B7" s="4">
        <f>'歷年度私校獎補助-詳細版'!I9</f>
        <v>138528529</v>
      </c>
      <c r="C7" s="4">
        <f>'歷年度私校獎補助-詳細版'!J9</f>
        <v>117852806</v>
      </c>
      <c r="D7" s="31">
        <f t="shared" si="0"/>
        <v>52121252</v>
      </c>
      <c r="E7" s="31">
        <v>65731554</v>
      </c>
      <c r="F7" s="4">
        <f>'歷年度私校獎補助-詳細版'!K9</f>
        <v>116635428</v>
      </c>
      <c r="G7" s="31">
        <v>58068781</v>
      </c>
      <c r="H7" s="31">
        <f t="shared" si="1"/>
        <v>58566647</v>
      </c>
      <c r="I7" s="4">
        <v>114614314</v>
      </c>
      <c r="J7" s="31">
        <v>55592257</v>
      </c>
      <c r="K7" s="31">
        <f t="shared" si="2"/>
        <v>59022057</v>
      </c>
      <c r="L7" s="4">
        <v>119442829</v>
      </c>
      <c r="M7" s="31">
        <f t="shared" si="3"/>
        <v>60511837</v>
      </c>
      <c r="N7" s="31">
        <v>58930992</v>
      </c>
      <c r="O7" s="78">
        <f>'[2]97獎補助總額'!E7</f>
        <v>85712747</v>
      </c>
      <c r="P7" s="31">
        <v>29283271</v>
      </c>
      <c r="Q7" s="31">
        <f t="shared" si="4"/>
        <v>56429476</v>
      </c>
      <c r="R7" s="68">
        <v>95807922</v>
      </c>
      <c r="S7" s="31">
        <v>34282871</v>
      </c>
      <c r="T7" s="31">
        <f t="shared" si="5"/>
        <v>61525051</v>
      </c>
      <c r="U7" s="94">
        <v>94555359</v>
      </c>
      <c r="V7" s="31">
        <f t="shared" si="6"/>
        <v>34011226</v>
      </c>
      <c r="W7" s="31">
        <v>60544133</v>
      </c>
      <c r="X7" s="94">
        <v>89689483</v>
      </c>
      <c r="Y7" s="31">
        <v>32816713</v>
      </c>
      <c r="Z7" s="31">
        <v>56872770</v>
      </c>
    </row>
    <row r="8" spans="1:26" ht="18" customHeight="1">
      <c r="A8" s="48" t="s">
        <v>0</v>
      </c>
      <c r="B8" s="4">
        <f>'歷年度私校獎補助-詳細版'!I11</f>
        <v>112741344</v>
      </c>
      <c r="C8" s="4">
        <f>'歷年度私校獎補助-詳細版'!J11</f>
        <v>101040095</v>
      </c>
      <c r="D8" s="31">
        <f t="shared" si="0"/>
        <v>26142852</v>
      </c>
      <c r="E8" s="31">
        <v>74897243</v>
      </c>
      <c r="F8" s="4">
        <f>'歷年度私校獎補助-詳細版'!K11</f>
        <v>106833513</v>
      </c>
      <c r="G8" s="31">
        <v>33706612</v>
      </c>
      <c r="H8" s="31">
        <f t="shared" si="1"/>
        <v>73126901</v>
      </c>
      <c r="I8" s="4">
        <v>109597334</v>
      </c>
      <c r="J8" s="31">
        <v>34055930</v>
      </c>
      <c r="K8" s="31">
        <f t="shared" si="2"/>
        <v>75541404</v>
      </c>
      <c r="L8" s="4">
        <v>111606002</v>
      </c>
      <c r="M8" s="31">
        <f t="shared" si="3"/>
        <v>34633520</v>
      </c>
      <c r="N8" s="31">
        <v>76972482</v>
      </c>
      <c r="O8" s="78">
        <f>'[2]97獎補助總額'!E8</f>
        <v>100530801</v>
      </c>
      <c r="P8" s="31">
        <v>19412798</v>
      </c>
      <c r="Q8" s="31">
        <f t="shared" si="4"/>
        <v>81118003</v>
      </c>
      <c r="R8" s="68">
        <v>88097119</v>
      </c>
      <c r="S8" s="31">
        <v>17705980</v>
      </c>
      <c r="T8" s="31">
        <f t="shared" si="5"/>
        <v>70391139</v>
      </c>
      <c r="U8" s="94">
        <v>89400031</v>
      </c>
      <c r="V8" s="31">
        <f t="shared" si="6"/>
        <v>16717671</v>
      </c>
      <c r="W8" s="31">
        <v>72682360</v>
      </c>
      <c r="X8" s="94">
        <v>89476582</v>
      </c>
      <c r="Y8" s="31">
        <v>16163115</v>
      </c>
      <c r="Z8" s="31">
        <v>73313467</v>
      </c>
    </row>
    <row r="9" spans="1:26" ht="18" customHeight="1">
      <c r="A9" s="48" t="s">
        <v>1</v>
      </c>
      <c r="B9" s="4">
        <f>'歷年度私校獎補助-詳細版'!I24</f>
        <v>125533490</v>
      </c>
      <c r="C9" s="4">
        <f>'歷年度私校獎補助-詳細版'!J24</f>
        <v>109988600</v>
      </c>
      <c r="D9" s="31">
        <f t="shared" si="0"/>
        <v>38123366</v>
      </c>
      <c r="E9" s="31">
        <v>71865234</v>
      </c>
      <c r="F9" s="4">
        <f>'歷年度私校獎補助-詳細版'!K24</f>
        <v>103965509</v>
      </c>
      <c r="G9" s="31">
        <v>42937877</v>
      </c>
      <c r="H9" s="31">
        <f t="shared" si="1"/>
        <v>61027632</v>
      </c>
      <c r="I9" s="4">
        <v>98667011</v>
      </c>
      <c r="J9" s="31">
        <v>40341697</v>
      </c>
      <c r="K9" s="31">
        <f t="shared" si="2"/>
        <v>58325314</v>
      </c>
      <c r="L9" s="4">
        <v>98836298</v>
      </c>
      <c r="M9" s="31">
        <f t="shared" si="3"/>
        <v>41494549</v>
      </c>
      <c r="N9" s="31">
        <v>57341749</v>
      </c>
      <c r="O9" s="78">
        <f>'[2]97獎補助總額'!E9</f>
        <v>76185466</v>
      </c>
      <c r="P9" s="31">
        <v>21384855</v>
      </c>
      <c r="Q9" s="31">
        <f t="shared" si="4"/>
        <v>54800611</v>
      </c>
      <c r="R9" s="68">
        <v>105616033</v>
      </c>
      <c r="S9" s="31">
        <v>23739391</v>
      </c>
      <c r="T9" s="31">
        <f t="shared" si="5"/>
        <v>81876642</v>
      </c>
      <c r="U9" s="94">
        <v>110775658</v>
      </c>
      <c r="V9" s="31">
        <f t="shared" si="6"/>
        <v>22329388</v>
      </c>
      <c r="W9" s="31">
        <v>88446270</v>
      </c>
      <c r="X9" s="94">
        <v>98655316</v>
      </c>
      <c r="Y9" s="31">
        <v>21722776</v>
      </c>
      <c r="Z9" s="31">
        <v>76932540</v>
      </c>
    </row>
    <row r="10" spans="1:26" ht="18" customHeight="1">
      <c r="A10" s="48" t="s">
        <v>2</v>
      </c>
      <c r="B10" s="4">
        <f>'歷年度私校獎補助-詳細版'!I25</f>
        <v>114827716</v>
      </c>
      <c r="C10" s="4">
        <f>'歷年度私校獎補助-詳細版'!J25</f>
        <v>105609365</v>
      </c>
      <c r="D10" s="31">
        <f t="shared" si="0"/>
        <v>29748522</v>
      </c>
      <c r="E10" s="31">
        <v>75860843</v>
      </c>
      <c r="F10" s="4">
        <f>'歷年度私校獎補助-詳細版'!K25</f>
        <v>99135249</v>
      </c>
      <c r="G10" s="31">
        <v>29812616</v>
      </c>
      <c r="H10" s="31">
        <f t="shared" si="1"/>
        <v>69322633</v>
      </c>
      <c r="I10" s="4">
        <v>90031724</v>
      </c>
      <c r="J10" s="31">
        <v>25576286</v>
      </c>
      <c r="K10" s="31">
        <f t="shared" si="2"/>
        <v>64455438</v>
      </c>
      <c r="L10" s="4">
        <v>89025565</v>
      </c>
      <c r="M10" s="31">
        <f t="shared" si="3"/>
        <v>27119777</v>
      </c>
      <c r="N10" s="31">
        <v>61905788</v>
      </c>
      <c r="O10" s="78">
        <f>'[2]97獎補助總額'!E10</f>
        <v>97411107</v>
      </c>
      <c r="P10" s="31">
        <v>17014190</v>
      </c>
      <c r="Q10" s="31">
        <f t="shared" si="4"/>
        <v>80396917</v>
      </c>
      <c r="R10" s="68">
        <v>93144107</v>
      </c>
      <c r="S10" s="31">
        <v>15488570</v>
      </c>
      <c r="T10" s="31">
        <f t="shared" si="5"/>
        <v>77655537</v>
      </c>
      <c r="U10" s="94">
        <v>94667333</v>
      </c>
      <c r="V10" s="31">
        <f t="shared" si="6"/>
        <v>14252747</v>
      </c>
      <c r="W10" s="31">
        <v>80414586</v>
      </c>
      <c r="X10" s="94">
        <v>97647343</v>
      </c>
      <c r="Y10" s="31">
        <v>13228999</v>
      </c>
      <c r="Z10" s="31">
        <v>84418344</v>
      </c>
    </row>
    <row r="11" spans="1:26" ht="18" customHeight="1">
      <c r="A11" s="48" t="s">
        <v>3</v>
      </c>
      <c r="B11" s="4">
        <f>'歷年度私校獎補助-詳細版'!I26</f>
        <v>85186712</v>
      </c>
      <c r="C11" s="4">
        <f>'歷年度私校獎補助-詳細版'!J26</f>
        <v>81737766</v>
      </c>
      <c r="D11" s="31">
        <f t="shared" si="0"/>
        <v>31049900</v>
      </c>
      <c r="E11" s="31">
        <v>50687866</v>
      </c>
      <c r="F11" s="4">
        <f>'歷年度私校獎補助-詳細版'!K26</f>
        <v>67014963</v>
      </c>
      <c r="G11" s="31">
        <v>23189218</v>
      </c>
      <c r="H11" s="31">
        <f t="shared" si="1"/>
        <v>43825745</v>
      </c>
      <c r="I11" s="4">
        <v>65847812</v>
      </c>
      <c r="J11" s="31">
        <v>23414766</v>
      </c>
      <c r="K11" s="31">
        <f t="shared" si="2"/>
        <v>42433046</v>
      </c>
      <c r="L11" s="4">
        <v>67038806</v>
      </c>
      <c r="M11" s="31">
        <f t="shared" si="3"/>
        <v>26929601</v>
      </c>
      <c r="N11" s="31">
        <v>40109205</v>
      </c>
      <c r="O11" s="78">
        <f>'[2]97獎補助總額'!E11</f>
        <v>61725197</v>
      </c>
      <c r="P11" s="31">
        <v>17523772</v>
      </c>
      <c r="Q11" s="31">
        <f t="shared" si="4"/>
        <v>44201425</v>
      </c>
      <c r="R11" s="68">
        <v>72104643</v>
      </c>
      <c r="S11" s="31">
        <v>17661140</v>
      </c>
      <c r="T11" s="31">
        <f t="shared" si="5"/>
        <v>54443503</v>
      </c>
      <c r="U11" s="94">
        <v>69699207</v>
      </c>
      <c r="V11" s="31">
        <f t="shared" si="6"/>
        <v>16112488</v>
      </c>
      <c r="W11" s="31">
        <v>53586719</v>
      </c>
      <c r="X11" s="94">
        <v>65168201</v>
      </c>
      <c r="Y11" s="31">
        <v>16522390</v>
      </c>
      <c r="Z11" s="31">
        <v>48645811</v>
      </c>
    </row>
    <row r="12" spans="1:26" ht="18" customHeight="1">
      <c r="A12" s="48" t="s">
        <v>4</v>
      </c>
      <c r="B12" s="4">
        <f>'歷年度私校獎補助-詳細版'!I27</f>
        <v>83656930</v>
      </c>
      <c r="C12" s="4">
        <f>'歷年度私校獎補助-詳細版'!J27</f>
        <v>81100587</v>
      </c>
      <c r="D12" s="31">
        <f t="shared" si="0"/>
        <v>28188043</v>
      </c>
      <c r="E12" s="31">
        <v>52912544</v>
      </c>
      <c r="F12" s="4">
        <f>'歷年度私校獎補助-詳細版'!K27</f>
        <v>54199417</v>
      </c>
      <c r="G12" s="31">
        <v>23067691</v>
      </c>
      <c r="H12" s="31">
        <f t="shared" si="1"/>
        <v>31131726</v>
      </c>
      <c r="I12" s="4">
        <v>54283161</v>
      </c>
      <c r="J12" s="31">
        <v>23731597</v>
      </c>
      <c r="K12" s="31">
        <f t="shared" si="2"/>
        <v>30551564</v>
      </c>
      <c r="L12" s="4">
        <v>51235524</v>
      </c>
      <c r="M12" s="31">
        <f t="shared" si="3"/>
        <v>27717009</v>
      </c>
      <c r="N12" s="31">
        <v>23518515</v>
      </c>
      <c r="O12" s="78">
        <f>'[2]97獎補助總額'!E12</f>
        <v>55464491</v>
      </c>
      <c r="P12" s="31">
        <v>17576120</v>
      </c>
      <c r="Q12" s="31">
        <f t="shared" si="4"/>
        <v>37888371</v>
      </c>
      <c r="R12" s="68">
        <v>50737899</v>
      </c>
      <c r="S12" s="31">
        <v>16751414</v>
      </c>
      <c r="T12" s="31">
        <f t="shared" si="5"/>
        <v>33986485</v>
      </c>
      <c r="U12" s="94">
        <v>51057452</v>
      </c>
      <c r="V12" s="31">
        <f t="shared" si="6"/>
        <v>14850973</v>
      </c>
      <c r="W12" s="31">
        <v>36206479</v>
      </c>
      <c r="X12" s="94">
        <v>48930287</v>
      </c>
      <c r="Y12" s="31">
        <v>13879021</v>
      </c>
      <c r="Z12" s="31">
        <v>35051266</v>
      </c>
    </row>
    <row r="13" spans="1:26" ht="18" customHeight="1">
      <c r="A13" s="48" t="s">
        <v>5</v>
      </c>
      <c r="B13" s="4">
        <f>'歷年度私校獎補助-詳細版'!I16</f>
        <v>110557889</v>
      </c>
      <c r="C13" s="4">
        <f>'歷年度私校獎補助-詳細版'!J16</f>
        <v>97974128</v>
      </c>
      <c r="D13" s="31">
        <f t="shared" si="0"/>
        <v>10040227</v>
      </c>
      <c r="E13" s="31">
        <v>87933901</v>
      </c>
      <c r="F13" s="4">
        <f>'歷年度私校獎補助-詳細版'!K16</f>
        <v>88428041</v>
      </c>
      <c r="G13" s="31">
        <v>22234330</v>
      </c>
      <c r="H13" s="31">
        <f t="shared" si="1"/>
        <v>66193711</v>
      </c>
      <c r="I13" s="4">
        <v>85596564</v>
      </c>
      <c r="J13" s="31">
        <v>20703765</v>
      </c>
      <c r="K13" s="31">
        <f t="shared" si="2"/>
        <v>64892799</v>
      </c>
      <c r="L13" s="4">
        <v>85090111</v>
      </c>
      <c r="M13" s="31">
        <f t="shared" si="3"/>
        <v>21022744</v>
      </c>
      <c r="N13" s="31">
        <v>64067367</v>
      </c>
      <c r="O13" s="78">
        <f>'[2]97獎補助總額'!E13</f>
        <v>88059043</v>
      </c>
      <c r="P13" s="31">
        <v>16066350</v>
      </c>
      <c r="Q13" s="31">
        <f t="shared" si="4"/>
        <v>71992693</v>
      </c>
      <c r="R13" s="68">
        <v>67316663</v>
      </c>
      <c r="S13" s="31">
        <v>10889760</v>
      </c>
      <c r="T13" s="31">
        <f t="shared" si="5"/>
        <v>56426903</v>
      </c>
      <c r="U13" s="94">
        <v>67480129</v>
      </c>
      <c r="V13" s="31">
        <f t="shared" si="6"/>
        <v>8510523</v>
      </c>
      <c r="W13" s="31">
        <v>58969606</v>
      </c>
      <c r="X13" s="94">
        <v>67046465</v>
      </c>
      <c r="Y13" s="31">
        <v>8258373</v>
      </c>
      <c r="Z13" s="31">
        <v>58788092</v>
      </c>
    </row>
    <row r="14" spans="1:26" ht="18" customHeight="1">
      <c r="A14" s="48" t="s">
        <v>6</v>
      </c>
      <c r="B14" s="4">
        <f>'歷年度私校獎補助-詳細版'!I28</f>
        <v>70095966</v>
      </c>
      <c r="C14" s="4">
        <f>'歷年度私校獎補助-詳細版'!J28</f>
        <v>63258795</v>
      </c>
      <c r="D14" s="31">
        <f t="shared" si="0"/>
        <v>24294901</v>
      </c>
      <c r="E14" s="31">
        <v>38963894</v>
      </c>
      <c r="F14" s="4">
        <f>'歷年度私校獎補助-詳細版'!K28</f>
        <v>64643889</v>
      </c>
      <c r="G14" s="31">
        <v>27909902</v>
      </c>
      <c r="H14" s="31">
        <f t="shared" si="1"/>
        <v>36733987</v>
      </c>
      <c r="I14" s="4">
        <v>72417936</v>
      </c>
      <c r="J14" s="31">
        <v>30766473</v>
      </c>
      <c r="K14" s="31">
        <f t="shared" si="2"/>
        <v>41651463</v>
      </c>
      <c r="L14" s="4">
        <v>65630893</v>
      </c>
      <c r="M14" s="31">
        <f t="shared" si="3"/>
        <v>27464511</v>
      </c>
      <c r="N14" s="31">
        <v>38166382</v>
      </c>
      <c r="O14" s="78">
        <f>'[2]97獎補助總額'!E14</f>
        <v>70242741</v>
      </c>
      <c r="P14" s="31">
        <v>16931765</v>
      </c>
      <c r="Q14" s="31">
        <f t="shared" si="4"/>
        <v>53310976</v>
      </c>
      <c r="R14" s="68">
        <v>62671656</v>
      </c>
      <c r="S14" s="31">
        <v>15291338</v>
      </c>
      <c r="T14" s="31">
        <f t="shared" si="5"/>
        <v>47380318</v>
      </c>
      <c r="U14" s="94">
        <v>61034168</v>
      </c>
      <c r="V14" s="31">
        <f t="shared" si="6"/>
        <v>14880372</v>
      </c>
      <c r="W14" s="31">
        <v>46153796</v>
      </c>
      <c r="X14" s="94">
        <v>49597519</v>
      </c>
      <c r="Y14" s="31">
        <v>13714486</v>
      </c>
      <c r="Z14" s="31">
        <v>35883033</v>
      </c>
    </row>
    <row r="15" spans="1:26" ht="18" customHeight="1">
      <c r="A15" s="48" t="s">
        <v>7</v>
      </c>
      <c r="B15" s="4">
        <f>'歷年度私校獎補助-詳細版'!I30</f>
        <v>69389297</v>
      </c>
      <c r="C15" s="4">
        <f>'歷年度私校獎補助-詳細版'!J30</f>
        <v>60608157</v>
      </c>
      <c r="D15" s="31">
        <f t="shared" si="0"/>
        <v>13830389</v>
      </c>
      <c r="E15" s="31">
        <v>46777768</v>
      </c>
      <c r="F15" s="4">
        <f>'歷年度私校獎補助-詳細版'!K30</f>
        <v>76701071</v>
      </c>
      <c r="G15" s="31">
        <v>24674356</v>
      </c>
      <c r="H15" s="31">
        <f t="shared" si="1"/>
        <v>52026715</v>
      </c>
      <c r="I15" s="4">
        <v>76311466</v>
      </c>
      <c r="J15" s="31">
        <v>23185249</v>
      </c>
      <c r="K15" s="31">
        <f t="shared" si="2"/>
        <v>53126217</v>
      </c>
      <c r="L15" s="4">
        <v>74330668</v>
      </c>
      <c r="M15" s="31">
        <f t="shared" si="3"/>
        <v>23085613</v>
      </c>
      <c r="N15" s="31">
        <v>51245055</v>
      </c>
      <c r="O15" s="78">
        <f>'[2]97獎補助總額'!E15</f>
        <v>61088559</v>
      </c>
      <c r="P15" s="31">
        <v>15506428</v>
      </c>
      <c r="Q15" s="31">
        <f t="shared" si="4"/>
        <v>45582131</v>
      </c>
      <c r="R15" s="68">
        <v>65948085</v>
      </c>
      <c r="S15" s="31">
        <v>11869848</v>
      </c>
      <c r="T15" s="31">
        <f t="shared" si="5"/>
        <v>54078237</v>
      </c>
      <c r="U15" s="94">
        <v>67769070</v>
      </c>
      <c r="V15" s="31">
        <f t="shared" si="6"/>
        <v>10604037</v>
      </c>
      <c r="W15" s="31">
        <v>57165033</v>
      </c>
      <c r="X15" s="94">
        <v>60878891</v>
      </c>
      <c r="Y15" s="31">
        <v>10247394</v>
      </c>
      <c r="Z15" s="31">
        <v>50631497</v>
      </c>
    </row>
    <row r="16" spans="1:26" s="3" customFormat="1" ht="18" customHeight="1">
      <c r="A16" s="63" t="s">
        <v>8</v>
      </c>
      <c r="B16" s="64">
        <f t="shared" ref="B16:U16" si="7">SUM(B3:B15)</f>
        <v>1491488491</v>
      </c>
      <c r="C16" s="64">
        <f t="shared" si="7"/>
        <v>1309902553</v>
      </c>
      <c r="D16" s="140">
        <f t="shared" si="7"/>
        <v>408161188</v>
      </c>
      <c r="E16" s="140">
        <f t="shared" si="7"/>
        <v>901741365</v>
      </c>
      <c r="F16" s="64">
        <f t="shared" si="7"/>
        <v>1335960102</v>
      </c>
      <c r="G16" s="140">
        <f>SUM(G3:G15)</f>
        <v>500284392</v>
      </c>
      <c r="H16" s="140">
        <f>SUM(H3:H15)</f>
        <v>835675710</v>
      </c>
      <c r="I16" s="64">
        <f t="shared" si="7"/>
        <v>1308723726</v>
      </c>
      <c r="J16" s="140">
        <v>479165965</v>
      </c>
      <c r="K16" s="140">
        <f t="shared" si="2"/>
        <v>829557761</v>
      </c>
      <c r="L16" s="64">
        <f t="shared" si="7"/>
        <v>1311431410</v>
      </c>
      <c r="M16" s="140">
        <f t="shared" si="3"/>
        <v>489906336</v>
      </c>
      <c r="N16" s="140">
        <f>SUM(N3:N15)</f>
        <v>821525074</v>
      </c>
      <c r="O16" s="64">
        <f t="shared" si="7"/>
        <v>1149903282</v>
      </c>
      <c r="P16" s="140">
        <f>SUM(P3:P15)</f>
        <v>265154419</v>
      </c>
      <c r="Q16" s="140">
        <f>SUM(Q3:Q15)</f>
        <v>884748863</v>
      </c>
      <c r="R16" s="64">
        <f t="shared" si="7"/>
        <v>1164757694</v>
      </c>
      <c r="S16" s="140">
        <f>SUM(S3:S15)</f>
        <v>271049607</v>
      </c>
      <c r="T16" s="140">
        <f>SUM(T3:T15)</f>
        <v>893708087</v>
      </c>
      <c r="U16" s="64">
        <f t="shared" si="7"/>
        <v>1170817200</v>
      </c>
      <c r="V16" s="140">
        <f>SUM(V3:V15)</f>
        <v>256954311</v>
      </c>
      <c r="W16" s="140">
        <f>SUM(W3:W15)</f>
        <v>913862889</v>
      </c>
      <c r="X16" s="64">
        <f>SUM(X3:X15)</f>
        <v>1113487596</v>
      </c>
      <c r="Y16" s="140">
        <f>SUM(Y3:Y15)</f>
        <v>249041251</v>
      </c>
      <c r="Z16" s="140">
        <f>SUM(Z3:Z15)</f>
        <v>864446345</v>
      </c>
    </row>
    <row r="17" spans="1:26" ht="18" customHeight="1">
      <c r="A17" s="48" t="s">
        <v>16</v>
      </c>
      <c r="B17" s="4">
        <f>'歷年度私校獎補助-詳細版'!I7</f>
        <v>133888960</v>
      </c>
      <c r="C17" s="4">
        <f>'歷年度私校獎補助-詳細版'!J7</f>
        <v>115762663</v>
      </c>
      <c r="D17" s="31">
        <f t="shared" si="0"/>
        <v>30687932</v>
      </c>
      <c r="E17" s="31">
        <v>85074731</v>
      </c>
      <c r="F17" s="4">
        <f>'歷年度私校獎補助-詳細版'!K7</f>
        <v>129442010</v>
      </c>
      <c r="G17" s="31">
        <v>42722061</v>
      </c>
      <c r="H17" s="31">
        <f t="shared" si="1"/>
        <v>86719949</v>
      </c>
      <c r="I17" s="4">
        <v>125895866</v>
      </c>
      <c r="J17" s="31">
        <v>40422872</v>
      </c>
      <c r="K17" s="31">
        <f t="shared" si="2"/>
        <v>85472994</v>
      </c>
      <c r="L17" s="4">
        <v>127569051</v>
      </c>
      <c r="M17" s="31">
        <f t="shared" si="3"/>
        <v>42877840</v>
      </c>
      <c r="N17" s="31">
        <v>84691211</v>
      </c>
      <c r="O17" s="78">
        <f>'[2]97獎補助總額'!E18</f>
        <v>120203240</v>
      </c>
      <c r="P17" s="31">
        <v>22091040</v>
      </c>
      <c r="Q17" s="31">
        <f t="shared" si="4"/>
        <v>98112200</v>
      </c>
      <c r="R17" s="68">
        <v>123303108</v>
      </c>
      <c r="S17" s="31">
        <v>23297734</v>
      </c>
      <c r="T17" s="31">
        <f t="shared" si="5"/>
        <v>100005374</v>
      </c>
      <c r="U17" s="94">
        <v>125059012</v>
      </c>
      <c r="V17" s="31">
        <f t="shared" si="6"/>
        <v>23048079</v>
      </c>
      <c r="W17" s="31">
        <v>102010933</v>
      </c>
      <c r="X17" s="94">
        <v>128065192</v>
      </c>
      <c r="Y17" s="31">
        <v>23258561</v>
      </c>
      <c r="Z17" s="31">
        <v>104806631</v>
      </c>
    </row>
    <row r="18" spans="1:26" ht="18" customHeight="1">
      <c r="A18" s="48" t="s">
        <v>17</v>
      </c>
      <c r="B18" s="4">
        <f>'歷年度私校獎補助-詳細版'!I10</f>
        <v>144927357</v>
      </c>
      <c r="C18" s="4">
        <f>'歷年度私校獎補助-詳細版'!J10</f>
        <v>122741448</v>
      </c>
      <c r="D18" s="31">
        <f t="shared" si="0"/>
        <v>41401375</v>
      </c>
      <c r="E18" s="31">
        <v>81340073</v>
      </c>
      <c r="F18" s="4">
        <f>'歷年度私校獎補助-詳細版'!K10</f>
        <v>147702526</v>
      </c>
      <c r="G18" s="31">
        <v>55504915</v>
      </c>
      <c r="H18" s="31">
        <f t="shared" si="1"/>
        <v>92197611</v>
      </c>
      <c r="I18" s="4">
        <v>141636576</v>
      </c>
      <c r="J18" s="31">
        <v>53271029</v>
      </c>
      <c r="K18" s="31">
        <f t="shared" si="2"/>
        <v>88365547</v>
      </c>
      <c r="L18" s="4">
        <v>137965063</v>
      </c>
      <c r="M18" s="31">
        <f t="shared" si="3"/>
        <v>51488178</v>
      </c>
      <c r="N18" s="31">
        <v>86476885</v>
      </c>
      <c r="O18" s="78">
        <f>'[2]97獎補助總額'!E19</f>
        <v>126024761</v>
      </c>
      <c r="P18" s="31">
        <v>23532974</v>
      </c>
      <c r="Q18" s="31">
        <f t="shared" si="4"/>
        <v>102491787</v>
      </c>
      <c r="R18" s="68">
        <v>139170379</v>
      </c>
      <c r="S18" s="31">
        <v>27052353</v>
      </c>
      <c r="T18" s="31">
        <f t="shared" si="5"/>
        <v>112118026</v>
      </c>
      <c r="U18" s="94">
        <v>143851068</v>
      </c>
      <c r="V18" s="31">
        <f t="shared" si="6"/>
        <v>26377600</v>
      </c>
      <c r="W18" s="31">
        <v>117473468</v>
      </c>
      <c r="X18" s="94">
        <v>131565106</v>
      </c>
      <c r="Y18" s="31">
        <v>25798626</v>
      </c>
      <c r="Z18" s="31">
        <v>105766480</v>
      </c>
    </row>
    <row r="19" spans="1:26" ht="18" customHeight="1">
      <c r="A19" s="48" t="s">
        <v>18</v>
      </c>
      <c r="B19" s="4">
        <f>'歷年度私校獎補助-詳細版'!I12</f>
        <v>119582886</v>
      </c>
      <c r="C19" s="4">
        <f>'歷年度私校獎補助-詳細版'!J12</f>
        <v>105213490</v>
      </c>
      <c r="D19" s="31">
        <f t="shared" si="0"/>
        <v>10544553</v>
      </c>
      <c r="E19" s="31">
        <v>94668937</v>
      </c>
      <c r="F19" s="4">
        <f>'歷年度私校獎補助-詳細版'!K12</f>
        <v>96897325</v>
      </c>
      <c r="G19" s="31">
        <v>28004575</v>
      </c>
      <c r="H19" s="31">
        <f t="shared" si="1"/>
        <v>68892750</v>
      </c>
      <c r="I19" s="4">
        <v>98303935</v>
      </c>
      <c r="J19" s="31">
        <v>28019215</v>
      </c>
      <c r="K19" s="31">
        <f t="shared" si="2"/>
        <v>70284720</v>
      </c>
      <c r="L19" s="4">
        <v>93599285</v>
      </c>
      <c r="M19" s="31">
        <f t="shared" si="3"/>
        <v>24235017</v>
      </c>
      <c r="N19" s="31">
        <v>69364268</v>
      </c>
      <c r="O19" s="78">
        <f>'[2]97獎補助總額'!E20</f>
        <v>73912637</v>
      </c>
      <c r="P19" s="31">
        <v>16330687</v>
      </c>
      <c r="Q19" s="31">
        <f t="shared" si="4"/>
        <v>57581950</v>
      </c>
      <c r="R19" s="68">
        <v>78410425</v>
      </c>
      <c r="S19" s="31">
        <v>11814569</v>
      </c>
      <c r="T19" s="31">
        <f t="shared" si="5"/>
        <v>66595856</v>
      </c>
      <c r="U19" s="94">
        <v>76112373</v>
      </c>
      <c r="V19" s="31">
        <f t="shared" si="6"/>
        <v>11295183</v>
      </c>
      <c r="W19" s="31">
        <v>64817190</v>
      </c>
      <c r="X19" s="94">
        <v>62653061</v>
      </c>
      <c r="Y19" s="31">
        <v>11082645</v>
      </c>
      <c r="Z19" s="31">
        <v>51570416</v>
      </c>
    </row>
    <row r="20" spans="1:26" ht="18" customHeight="1">
      <c r="A20" s="48" t="s">
        <v>19</v>
      </c>
      <c r="B20" s="4">
        <f>'歷年度私校獎補助-詳細版'!I13</f>
        <v>122148647</v>
      </c>
      <c r="C20" s="4">
        <f>'歷年度私校獎補助-詳細版'!J13</f>
        <v>110680923</v>
      </c>
      <c r="D20" s="31">
        <f t="shared" si="0"/>
        <v>22553097</v>
      </c>
      <c r="E20" s="31">
        <v>88127826</v>
      </c>
      <c r="F20" s="4">
        <f>'歷年度私校獎補助-詳細版'!K13</f>
        <v>123225780</v>
      </c>
      <c r="G20" s="31">
        <v>30191419</v>
      </c>
      <c r="H20" s="31">
        <f t="shared" si="1"/>
        <v>93034361</v>
      </c>
      <c r="I20" s="4">
        <v>118992177</v>
      </c>
      <c r="J20" s="31">
        <v>28378938</v>
      </c>
      <c r="K20" s="31">
        <f t="shared" si="2"/>
        <v>90613239</v>
      </c>
      <c r="L20" s="4">
        <v>119683389</v>
      </c>
      <c r="M20" s="31">
        <f t="shared" si="3"/>
        <v>28539406</v>
      </c>
      <c r="N20" s="31">
        <v>91143983</v>
      </c>
      <c r="O20" s="78">
        <f>'[2]97獎補助總額'!E21</f>
        <v>128825611</v>
      </c>
      <c r="P20" s="31">
        <v>19823757</v>
      </c>
      <c r="Q20" s="31">
        <f t="shared" si="4"/>
        <v>109001854</v>
      </c>
      <c r="R20" s="68">
        <v>124673680</v>
      </c>
      <c r="S20" s="31">
        <v>19169563</v>
      </c>
      <c r="T20" s="31">
        <f t="shared" si="5"/>
        <v>105504117</v>
      </c>
      <c r="U20" s="94">
        <v>121048196</v>
      </c>
      <c r="V20" s="31">
        <f t="shared" si="6"/>
        <v>18353533</v>
      </c>
      <c r="W20" s="31">
        <v>102694663</v>
      </c>
      <c r="X20" s="94">
        <v>123698554</v>
      </c>
      <c r="Y20" s="31">
        <v>17038735</v>
      </c>
      <c r="Z20" s="31">
        <v>106659819</v>
      </c>
    </row>
    <row r="21" spans="1:26" ht="18" customHeight="1">
      <c r="A21" s="48" t="s">
        <v>20</v>
      </c>
      <c r="B21" s="4">
        <f>'歷年度私校獎補助-詳細版'!I14</f>
        <v>104746633</v>
      </c>
      <c r="C21" s="4">
        <f>'歷年度私校獎補助-詳細版'!J14</f>
        <v>97477563</v>
      </c>
      <c r="D21" s="31">
        <f t="shared" si="0"/>
        <v>27080888</v>
      </c>
      <c r="E21" s="31">
        <v>70396675</v>
      </c>
      <c r="F21" s="4">
        <f>'歷年度私校獎補助-詳細版'!K14</f>
        <v>90231553</v>
      </c>
      <c r="G21" s="31">
        <v>28090430</v>
      </c>
      <c r="H21" s="31">
        <f t="shared" si="1"/>
        <v>62141123</v>
      </c>
      <c r="I21" s="4">
        <v>87933409</v>
      </c>
      <c r="J21" s="31">
        <v>26208034</v>
      </c>
      <c r="K21" s="31">
        <f t="shared" si="2"/>
        <v>61725375</v>
      </c>
      <c r="L21" s="4">
        <v>82709793</v>
      </c>
      <c r="M21" s="31">
        <f t="shared" si="3"/>
        <v>21905289</v>
      </c>
      <c r="N21" s="31">
        <v>60804504</v>
      </c>
      <c r="O21" s="78">
        <f>'[2]97獎補助總額'!E22</f>
        <v>73239720</v>
      </c>
      <c r="P21" s="31">
        <v>16502179</v>
      </c>
      <c r="Q21" s="31">
        <f t="shared" si="4"/>
        <v>56737541</v>
      </c>
      <c r="R21" s="68">
        <v>77540411</v>
      </c>
      <c r="S21" s="31">
        <v>14294789</v>
      </c>
      <c r="T21" s="31">
        <f t="shared" si="5"/>
        <v>63245622</v>
      </c>
      <c r="U21" s="94">
        <v>75935233</v>
      </c>
      <c r="V21" s="31">
        <f t="shared" si="6"/>
        <v>13735874</v>
      </c>
      <c r="W21" s="31">
        <v>62199359</v>
      </c>
      <c r="X21" s="94">
        <v>63905528</v>
      </c>
      <c r="Y21" s="31">
        <v>12818058</v>
      </c>
      <c r="Z21" s="31">
        <v>51087470</v>
      </c>
    </row>
    <row r="22" spans="1:26" ht="18" customHeight="1">
      <c r="A22" s="48" t="s">
        <v>21</v>
      </c>
      <c r="B22" s="4">
        <f>'歷年度私校獎補助-詳細版'!I15</f>
        <v>118748752</v>
      </c>
      <c r="C22" s="4">
        <f>'歷年度私校獎補助-詳細版'!J15</f>
        <v>104537984</v>
      </c>
      <c r="D22" s="31">
        <f t="shared" si="0"/>
        <v>25840940</v>
      </c>
      <c r="E22" s="31">
        <v>78697044</v>
      </c>
      <c r="F22" s="4">
        <f>'歷年度私校獎補助-詳細版'!K15</f>
        <v>99363555</v>
      </c>
      <c r="G22" s="31">
        <v>34100413</v>
      </c>
      <c r="H22" s="31">
        <f t="shared" si="1"/>
        <v>65263142</v>
      </c>
      <c r="I22" s="4">
        <v>103015038</v>
      </c>
      <c r="J22" s="31">
        <v>36675818</v>
      </c>
      <c r="K22" s="31">
        <f t="shared" si="2"/>
        <v>66339220</v>
      </c>
      <c r="L22" s="4">
        <v>97118140</v>
      </c>
      <c r="M22" s="31">
        <f t="shared" si="3"/>
        <v>30408294</v>
      </c>
      <c r="N22" s="31">
        <v>66709846</v>
      </c>
      <c r="O22" s="78">
        <f>'[2]97獎補助總額'!E23</f>
        <v>69805042</v>
      </c>
      <c r="P22" s="31">
        <v>17263692</v>
      </c>
      <c r="Q22" s="31">
        <f t="shared" si="4"/>
        <v>52541350</v>
      </c>
      <c r="R22" s="68">
        <v>68361595</v>
      </c>
      <c r="S22" s="31">
        <v>16353814</v>
      </c>
      <c r="T22" s="31">
        <f t="shared" si="5"/>
        <v>52007781</v>
      </c>
      <c r="U22" s="94">
        <v>72564006</v>
      </c>
      <c r="V22" s="31">
        <f t="shared" si="6"/>
        <v>16320458</v>
      </c>
      <c r="W22" s="31">
        <v>56243548</v>
      </c>
      <c r="X22" s="94">
        <v>74999580</v>
      </c>
      <c r="Y22" s="31">
        <v>14534769</v>
      </c>
      <c r="Z22" s="31">
        <v>60464811</v>
      </c>
    </row>
    <row r="23" spans="1:26" ht="18" customHeight="1">
      <c r="A23" s="48" t="s">
        <v>22</v>
      </c>
      <c r="B23" s="4">
        <f>'歷年度私校獎補助-詳細版'!I17</f>
        <v>123339133</v>
      </c>
      <c r="C23" s="4">
        <f>'歷年度私校獎補助-詳細版'!J17</f>
        <v>108096470</v>
      </c>
      <c r="D23" s="31">
        <f t="shared" si="0"/>
        <v>26880660</v>
      </c>
      <c r="E23" s="31">
        <v>81215810</v>
      </c>
      <c r="F23" s="4">
        <f>'歷年度私校獎補助-詳細版'!K17</f>
        <v>111060204</v>
      </c>
      <c r="G23" s="31">
        <v>41846053</v>
      </c>
      <c r="H23" s="31">
        <f t="shared" si="1"/>
        <v>69214151</v>
      </c>
      <c r="I23" s="4">
        <v>115074890</v>
      </c>
      <c r="J23" s="31">
        <v>45166675</v>
      </c>
      <c r="K23" s="31">
        <f t="shared" si="2"/>
        <v>69908215</v>
      </c>
      <c r="L23" s="4">
        <v>113822166</v>
      </c>
      <c r="M23" s="31">
        <f t="shared" si="3"/>
        <v>44966671</v>
      </c>
      <c r="N23" s="31">
        <v>68855495</v>
      </c>
      <c r="O23" s="78">
        <f>'[2]97獎補助總額'!E24</f>
        <v>105519742</v>
      </c>
      <c r="P23" s="31">
        <v>23433601</v>
      </c>
      <c r="Q23" s="31">
        <f t="shared" si="4"/>
        <v>82086141</v>
      </c>
      <c r="R23" s="68">
        <v>102109690</v>
      </c>
      <c r="S23" s="31">
        <v>22536990</v>
      </c>
      <c r="T23" s="31">
        <f t="shared" si="5"/>
        <v>79572700</v>
      </c>
      <c r="U23" s="94">
        <v>102650830</v>
      </c>
      <c r="V23" s="31">
        <f t="shared" si="6"/>
        <v>21253646</v>
      </c>
      <c r="W23" s="31">
        <v>81397184</v>
      </c>
      <c r="X23" s="94">
        <v>99402336</v>
      </c>
      <c r="Y23" s="31">
        <v>20751594</v>
      </c>
      <c r="Z23" s="31">
        <v>78650742</v>
      </c>
    </row>
    <row r="24" spans="1:26" s="3" customFormat="1" ht="18" customHeight="1">
      <c r="A24" s="63" t="s">
        <v>8</v>
      </c>
      <c r="B24" s="64">
        <f t="shared" ref="B24:U24" si="8">SUM(B17:B23)</f>
        <v>867382368</v>
      </c>
      <c r="C24" s="64">
        <f t="shared" si="8"/>
        <v>764510541</v>
      </c>
      <c r="D24" s="140">
        <f t="shared" si="8"/>
        <v>184989445</v>
      </c>
      <c r="E24" s="140">
        <f t="shared" si="8"/>
        <v>579521096</v>
      </c>
      <c r="F24" s="64">
        <f t="shared" si="8"/>
        <v>797922953</v>
      </c>
      <c r="G24" s="140">
        <f t="shared" si="8"/>
        <v>260459866</v>
      </c>
      <c r="H24" s="140">
        <f t="shared" si="8"/>
        <v>537463087</v>
      </c>
      <c r="I24" s="64">
        <f t="shared" si="8"/>
        <v>790851891</v>
      </c>
      <c r="J24" s="140">
        <f>SUM(J17:J23)</f>
        <v>258142581</v>
      </c>
      <c r="K24" s="140">
        <f t="shared" si="2"/>
        <v>532709310</v>
      </c>
      <c r="L24" s="64">
        <f t="shared" si="8"/>
        <v>772466887</v>
      </c>
      <c r="M24" s="140">
        <f>SUM(M17:M23)</f>
        <v>244420695</v>
      </c>
      <c r="N24" s="140">
        <f>SUM(N17:N23)</f>
        <v>528046192</v>
      </c>
      <c r="O24" s="64">
        <f t="shared" si="8"/>
        <v>697530753</v>
      </c>
      <c r="P24" s="140">
        <f>SUM(P17:P23)</f>
        <v>138977930</v>
      </c>
      <c r="Q24" s="140">
        <f>SUM(Q17:Q23)</f>
        <v>558552823</v>
      </c>
      <c r="R24" s="64">
        <f t="shared" si="8"/>
        <v>713569288</v>
      </c>
      <c r="S24" s="140">
        <f>SUM(S17:S23)</f>
        <v>134519812</v>
      </c>
      <c r="T24" s="140">
        <f>SUM(T17:T23)</f>
        <v>579049476</v>
      </c>
      <c r="U24" s="64">
        <f t="shared" si="8"/>
        <v>717220718</v>
      </c>
      <c r="V24" s="140">
        <f>SUM(V17:V23)-1</f>
        <v>130384372</v>
      </c>
      <c r="W24" s="140">
        <f>SUM(W17:W23)+1</f>
        <v>586836346</v>
      </c>
      <c r="X24" s="64">
        <f>SUM(X17:X23)</f>
        <v>684289357</v>
      </c>
      <c r="Y24" s="140">
        <f>SUM(Y17:Y23)</f>
        <v>125282988</v>
      </c>
      <c r="Z24" s="140">
        <f>SUM(Z17:Z23)</f>
        <v>559006369</v>
      </c>
    </row>
    <row r="25" spans="1:26" ht="18" customHeight="1">
      <c r="A25" s="48" t="s">
        <v>23</v>
      </c>
      <c r="B25" s="4">
        <f>'歷年度私校獎補助-詳細版'!I18</f>
        <v>138842397</v>
      </c>
      <c r="C25" s="4">
        <f>'歷年度私校獎補助-詳細版'!J18</f>
        <v>121116814</v>
      </c>
      <c r="D25" s="31">
        <f t="shared" si="0"/>
        <v>24426914</v>
      </c>
      <c r="E25" s="31">
        <v>96689900</v>
      </c>
      <c r="F25" s="4">
        <f>'歷年度私校獎補助-詳細版'!K18</f>
        <v>125127592</v>
      </c>
      <c r="G25" s="31">
        <v>44306179</v>
      </c>
      <c r="H25" s="31">
        <f t="shared" si="1"/>
        <v>80821413</v>
      </c>
      <c r="I25" s="4">
        <v>131404976</v>
      </c>
      <c r="J25" s="31">
        <v>48607126</v>
      </c>
      <c r="K25" s="31">
        <f t="shared" si="2"/>
        <v>82797850</v>
      </c>
      <c r="L25" s="4">
        <v>136516048</v>
      </c>
      <c r="M25" s="31">
        <f t="shared" si="3"/>
        <v>51375814</v>
      </c>
      <c r="N25" s="31">
        <v>85140234</v>
      </c>
      <c r="O25" s="78">
        <f>'[2]97獎補助總額'!E27</f>
        <v>106414300</v>
      </c>
      <c r="P25" s="31">
        <v>24174945</v>
      </c>
      <c r="Q25" s="31">
        <f t="shared" si="4"/>
        <v>82239355</v>
      </c>
      <c r="R25" s="68">
        <v>118872329</v>
      </c>
      <c r="S25" s="31">
        <v>22103806</v>
      </c>
      <c r="T25" s="31">
        <f t="shared" si="5"/>
        <v>96768523</v>
      </c>
      <c r="U25" s="94">
        <v>117850677</v>
      </c>
      <c r="V25" s="31">
        <f t="shared" si="6"/>
        <v>20984757</v>
      </c>
      <c r="W25" s="31">
        <v>96865920</v>
      </c>
      <c r="X25" s="94">
        <v>109078837</v>
      </c>
      <c r="Y25" s="31">
        <v>19947136</v>
      </c>
      <c r="Z25" s="31">
        <v>89131701</v>
      </c>
    </row>
    <row r="26" spans="1:26" ht="18" customHeight="1">
      <c r="A26" s="48" t="s">
        <v>9</v>
      </c>
      <c r="B26" s="4">
        <f>'歷年度私校獎補助-詳細版'!I19</f>
        <v>124383597</v>
      </c>
      <c r="C26" s="4">
        <f>'歷年度私校獎補助-詳細版'!J19</f>
        <v>111851290</v>
      </c>
      <c r="D26" s="31">
        <f t="shared" si="0"/>
        <v>23875968</v>
      </c>
      <c r="E26" s="31">
        <v>87975322</v>
      </c>
      <c r="F26" s="4">
        <f>'歷年度私校獎補助-詳細版'!K19</f>
        <v>132011126</v>
      </c>
      <c r="G26" s="31">
        <v>41746515</v>
      </c>
      <c r="H26" s="31">
        <f t="shared" si="1"/>
        <v>90264611</v>
      </c>
      <c r="I26" s="4">
        <v>129477547</v>
      </c>
      <c r="J26" s="31">
        <v>36816797</v>
      </c>
      <c r="K26" s="31">
        <f t="shared" si="2"/>
        <v>92660750</v>
      </c>
      <c r="L26" s="4">
        <v>131613205</v>
      </c>
      <c r="M26" s="31">
        <f t="shared" si="3"/>
        <v>43535482</v>
      </c>
      <c r="N26" s="31">
        <v>88077723</v>
      </c>
      <c r="O26" s="78">
        <f>'[2]97獎補助總額'!E28</f>
        <v>96299786</v>
      </c>
      <c r="P26" s="31">
        <v>21494529</v>
      </c>
      <c r="Q26" s="31">
        <f t="shared" si="4"/>
        <v>74805257</v>
      </c>
      <c r="R26" s="68">
        <v>106025367</v>
      </c>
      <c r="S26" s="31">
        <v>22148767</v>
      </c>
      <c r="T26" s="31">
        <f t="shared" si="5"/>
        <v>83876600</v>
      </c>
      <c r="U26" s="94">
        <v>108173483</v>
      </c>
      <c r="V26" s="31">
        <f t="shared" si="6"/>
        <v>20926106</v>
      </c>
      <c r="W26" s="31">
        <v>87247377</v>
      </c>
      <c r="X26" s="94">
        <v>117210347</v>
      </c>
      <c r="Y26" s="31">
        <v>19682166</v>
      </c>
      <c r="Z26" s="31">
        <v>97528181</v>
      </c>
    </row>
    <row r="27" spans="1:26" ht="18" customHeight="1">
      <c r="A27" s="48" t="s">
        <v>24</v>
      </c>
      <c r="B27" s="4">
        <f>'歷年度私校獎補助-詳細版'!I20</f>
        <v>119522069</v>
      </c>
      <c r="C27" s="4">
        <f>'歷年度私校獎補助-詳細版'!J20</f>
        <v>108132246</v>
      </c>
      <c r="D27" s="31">
        <f t="shared" si="0"/>
        <v>23541010</v>
      </c>
      <c r="E27" s="31">
        <v>84591236</v>
      </c>
      <c r="F27" s="4">
        <f>'歷年度私校獎補助-詳細版'!K20</f>
        <v>128356777</v>
      </c>
      <c r="G27" s="31">
        <v>38114376</v>
      </c>
      <c r="H27" s="31">
        <f t="shared" si="1"/>
        <v>90242401</v>
      </c>
      <c r="I27" s="4">
        <v>138326197</v>
      </c>
      <c r="J27" s="31">
        <v>42866223</v>
      </c>
      <c r="K27" s="31">
        <f t="shared" si="2"/>
        <v>95459974</v>
      </c>
      <c r="L27" s="4">
        <v>134115137</v>
      </c>
      <c r="M27" s="31">
        <f t="shared" si="3"/>
        <v>40103466</v>
      </c>
      <c r="N27" s="31">
        <v>94011671</v>
      </c>
      <c r="O27" s="78">
        <f>'[2]97獎補助總額'!E29</f>
        <v>115819770</v>
      </c>
      <c r="P27" s="31">
        <v>20927064</v>
      </c>
      <c r="Q27" s="31">
        <f t="shared" si="4"/>
        <v>94892706</v>
      </c>
      <c r="R27" s="68">
        <v>128519087</v>
      </c>
      <c r="S27" s="31">
        <v>18516365</v>
      </c>
      <c r="T27" s="31">
        <f t="shared" si="5"/>
        <v>110002722</v>
      </c>
      <c r="U27" s="94">
        <v>123251609</v>
      </c>
      <c r="V27" s="31">
        <f t="shared" si="6"/>
        <v>17491030</v>
      </c>
      <c r="W27" s="31">
        <v>105760579</v>
      </c>
      <c r="X27" s="94">
        <v>117010526</v>
      </c>
      <c r="Y27" s="31">
        <v>17315129</v>
      </c>
      <c r="Z27" s="31">
        <v>99695397</v>
      </c>
    </row>
    <row r="28" spans="1:26" ht="18" customHeight="1">
      <c r="A28" s="48" t="s">
        <v>117</v>
      </c>
      <c r="B28" s="4">
        <f>'歷年度私校獎補助-詳細版'!I21</f>
        <v>110654976</v>
      </c>
      <c r="C28" s="4">
        <f>'歷年度私校獎補助-詳細版'!J21</f>
        <v>100999634</v>
      </c>
      <c r="D28" s="31">
        <f t="shared" si="0"/>
        <v>25233306</v>
      </c>
      <c r="E28" s="31">
        <v>75766328</v>
      </c>
      <c r="F28" s="4">
        <f>'歷年度私校獎補助-詳細版'!K21</f>
        <v>88564803</v>
      </c>
      <c r="G28" s="31">
        <v>37908803</v>
      </c>
      <c r="H28" s="31">
        <f t="shared" si="1"/>
        <v>50656000</v>
      </c>
      <c r="I28" s="4">
        <v>89481322</v>
      </c>
      <c r="J28" s="31">
        <v>38815734</v>
      </c>
      <c r="K28" s="31">
        <f t="shared" si="2"/>
        <v>50665588</v>
      </c>
      <c r="L28" s="4">
        <v>87077087</v>
      </c>
      <c r="M28" s="31">
        <f t="shared" si="3"/>
        <v>38945505</v>
      </c>
      <c r="N28" s="31">
        <v>48131582</v>
      </c>
      <c r="O28" s="78">
        <f>'[2]97獎補助總額'!E30</f>
        <v>72132757</v>
      </c>
      <c r="P28" s="31">
        <v>19196247</v>
      </c>
      <c r="Q28" s="31">
        <f t="shared" si="4"/>
        <v>52936510</v>
      </c>
      <c r="R28" s="68">
        <v>73664728</v>
      </c>
      <c r="S28" s="31">
        <v>19400393</v>
      </c>
      <c r="T28" s="31">
        <f t="shared" si="5"/>
        <v>54264335</v>
      </c>
      <c r="U28" s="94">
        <v>72699222</v>
      </c>
      <c r="V28" s="31">
        <f t="shared" si="6"/>
        <v>18076838</v>
      </c>
      <c r="W28" s="31">
        <v>54622384</v>
      </c>
      <c r="X28" s="94">
        <v>60362633</v>
      </c>
      <c r="Y28" s="31">
        <v>17067407</v>
      </c>
      <c r="Z28" s="31">
        <v>43295226</v>
      </c>
    </row>
    <row r="29" spans="1:26" ht="18" customHeight="1">
      <c r="A29" s="48" t="s">
        <v>42</v>
      </c>
      <c r="B29" s="4">
        <f>'歷年度私校獎補助-詳細版'!I22</f>
        <v>148409295</v>
      </c>
      <c r="C29" s="4">
        <f>'歷年度私校獎補助-詳細版'!J22</f>
        <v>126915925</v>
      </c>
      <c r="D29" s="31">
        <f t="shared" si="0"/>
        <v>24072012</v>
      </c>
      <c r="E29" s="31">
        <v>102843913</v>
      </c>
      <c r="F29" s="4">
        <f>'歷年度私校獎補助-詳細版'!K22</f>
        <v>153655582</v>
      </c>
      <c r="G29" s="31">
        <v>46218263</v>
      </c>
      <c r="H29" s="31">
        <f t="shared" si="1"/>
        <v>107437319</v>
      </c>
      <c r="I29" s="4">
        <v>151419571</v>
      </c>
      <c r="J29" s="31">
        <v>50118996</v>
      </c>
      <c r="K29" s="31">
        <f t="shared" si="2"/>
        <v>101300575</v>
      </c>
      <c r="L29" s="4">
        <v>152492082</v>
      </c>
      <c r="M29" s="31">
        <f t="shared" si="3"/>
        <v>53750492</v>
      </c>
      <c r="N29" s="31">
        <v>98741590</v>
      </c>
      <c r="O29" s="78">
        <f>'[2]97獎補助總額'!E31</f>
        <v>104913263</v>
      </c>
      <c r="P29" s="31">
        <v>27349786</v>
      </c>
      <c r="Q29" s="31">
        <f t="shared" si="4"/>
        <v>77563477</v>
      </c>
      <c r="R29" s="68">
        <v>114701825</v>
      </c>
      <c r="S29" s="31">
        <v>24941234</v>
      </c>
      <c r="T29" s="31">
        <f t="shared" si="5"/>
        <v>89760591</v>
      </c>
      <c r="U29" s="94">
        <v>121005637</v>
      </c>
      <c r="V29" s="31">
        <f t="shared" si="6"/>
        <v>23891410</v>
      </c>
      <c r="W29" s="31">
        <v>97114227</v>
      </c>
      <c r="X29" s="94">
        <v>127656081</v>
      </c>
      <c r="Y29" s="31">
        <v>23644364</v>
      </c>
      <c r="Z29" s="31">
        <v>104011717</v>
      </c>
    </row>
    <row r="30" spans="1:26" ht="18" customHeight="1">
      <c r="A30" s="48" t="s">
        <v>41</v>
      </c>
      <c r="B30" s="4">
        <f>'歷年度私校獎補助-詳細版'!I23</f>
        <v>116743401</v>
      </c>
      <c r="C30" s="4">
        <f>'歷年度私校獎補助-詳細版'!J23</f>
        <v>102006648</v>
      </c>
      <c r="D30" s="31">
        <f t="shared" si="0"/>
        <v>9964172</v>
      </c>
      <c r="E30" s="31">
        <v>92042476</v>
      </c>
      <c r="F30" s="4">
        <f>'歷年度私校獎補助-詳細版'!K23</f>
        <v>109777609</v>
      </c>
      <c r="G30" s="31">
        <v>30636063</v>
      </c>
      <c r="H30" s="31">
        <f t="shared" si="1"/>
        <v>79141546</v>
      </c>
      <c r="I30" s="4">
        <v>109207796</v>
      </c>
      <c r="J30" s="31">
        <v>35490974</v>
      </c>
      <c r="K30" s="31">
        <f t="shared" si="2"/>
        <v>73716822</v>
      </c>
      <c r="L30" s="4">
        <v>114595821</v>
      </c>
      <c r="M30" s="31">
        <f t="shared" si="3"/>
        <v>37905701</v>
      </c>
      <c r="N30" s="31">
        <v>76690120</v>
      </c>
      <c r="O30" s="78">
        <f>'[2]97獎補助總額'!E32</f>
        <v>98779388</v>
      </c>
      <c r="P30" s="31">
        <v>20267602</v>
      </c>
      <c r="Q30" s="31">
        <f t="shared" si="4"/>
        <v>78511786</v>
      </c>
      <c r="R30" s="68">
        <v>78721947</v>
      </c>
      <c r="S30" s="31">
        <v>16245176</v>
      </c>
      <c r="T30" s="31">
        <f t="shared" si="5"/>
        <v>62476771</v>
      </c>
      <c r="U30" s="94">
        <v>77550066</v>
      </c>
      <c r="V30" s="31">
        <f t="shared" si="6"/>
        <v>13468290</v>
      </c>
      <c r="W30" s="31">
        <v>64081776</v>
      </c>
      <c r="X30" s="94">
        <v>82236216</v>
      </c>
      <c r="Y30" s="31">
        <v>13724244</v>
      </c>
      <c r="Z30" s="31">
        <v>68511972</v>
      </c>
    </row>
    <row r="31" spans="1:26" ht="18" customHeight="1">
      <c r="A31" s="48" t="s">
        <v>238</v>
      </c>
      <c r="B31" s="42" t="s">
        <v>74</v>
      </c>
      <c r="C31" s="42" t="s">
        <v>74</v>
      </c>
      <c r="D31" s="141" t="s">
        <v>271</v>
      </c>
      <c r="E31" s="141" t="s">
        <v>275</v>
      </c>
      <c r="F31" s="42" t="s">
        <v>74</v>
      </c>
      <c r="G31" s="141" t="s">
        <v>275</v>
      </c>
      <c r="H31" s="141" t="s">
        <v>275</v>
      </c>
      <c r="I31" s="42" t="s">
        <v>74</v>
      </c>
      <c r="J31" s="141" t="s">
        <v>275</v>
      </c>
      <c r="K31" s="141" t="s">
        <v>275</v>
      </c>
      <c r="L31" s="42" t="s">
        <v>74</v>
      </c>
      <c r="M31" s="141" t="s">
        <v>275</v>
      </c>
      <c r="N31" s="141" t="s">
        <v>275</v>
      </c>
      <c r="O31" s="42" t="s">
        <v>74</v>
      </c>
      <c r="P31" s="141" t="s">
        <v>275</v>
      </c>
      <c r="Q31" s="141" t="s">
        <v>275</v>
      </c>
      <c r="R31" s="42" t="s">
        <v>74</v>
      </c>
      <c r="S31" s="141" t="s">
        <v>275</v>
      </c>
      <c r="T31" s="141" t="s">
        <v>275</v>
      </c>
      <c r="U31" s="42" t="s">
        <v>276</v>
      </c>
      <c r="V31" s="141" t="s">
        <v>275</v>
      </c>
      <c r="W31" s="141" t="s">
        <v>275</v>
      </c>
      <c r="X31" s="94">
        <v>10083575</v>
      </c>
      <c r="Y31" s="141">
        <v>10083575</v>
      </c>
      <c r="Z31" s="141">
        <v>0</v>
      </c>
    </row>
    <row r="32" spans="1:26" s="3" customFormat="1" ht="18" customHeight="1">
      <c r="A32" s="63" t="s">
        <v>8</v>
      </c>
      <c r="B32" s="64">
        <f t="shared" ref="B32:U32" si="9">SUM(B25:B30)</f>
        <v>758555735</v>
      </c>
      <c r="C32" s="64">
        <f t="shared" si="9"/>
        <v>671022557</v>
      </c>
      <c r="D32" s="140">
        <f t="shared" si="9"/>
        <v>131113382</v>
      </c>
      <c r="E32" s="140">
        <f t="shared" si="9"/>
        <v>539909175</v>
      </c>
      <c r="F32" s="64">
        <f t="shared" si="9"/>
        <v>737493489</v>
      </c>
      <c r="G32" s="140">
        <f t="shared" si="9"/>
        <v>238930199</v>
      </c>
      <c r="H32" s="140">
        <f t="shared" si="9"/>
        <v>498563290</v>
      </c>
      <c r="I32" s="64">
        <f t="shared" si="9"/>
        <v>749317409</v>
      </c>
      <c r="J32" s="140">
        <f>SUM(J25:J31)</f>
        <v>252715850</v>
      </c>
      <c r="K32" s="140">
        <f t="shared" si="2"/>
        <v>496601559</v>
      </c>
      <c r="L32" s="64">
        <f t="shared" si="9"/>
        <v>756409380</v>
      </c>
      <c r="M32" s="140">
        <f>SUM(M25:M31)</f>
        <v>265616460</v>
      </c>
      <c r="N32" s="140">
        <f>SUM(N25:N31)</f>
        <v>490792920</v>
      </c>
      <c r="O32" s="64">
        <f t="shared" si="9"/>
        <v>594359264</v>
      </c>
      <c r="P32" s="140">
        <f>SUM(P25:P31)</f>
        <v>133410173</v>
      </c>
      <c r="Q32" s="140">
        <f>SUM(Q25:Q31)</f>
        <v>460949091</v>
      </c>
      <c r="R32" s="64">
        <f t="shared" si="9"/>
        <v>620505283</v>
      </c>
      <c r="S32" s="140">
        <f>SUM(S25:S31)</f>
        <v>123355741</v>
      </c>
      <c r="T32" s="140">
        <f>SUM(T25:T31)</f>
        <v>497149542</v>
      </c>
      <c r="U32" s="64">
        <f t="shared" si="9"/>
        <v>620530694</v>
      </c>
      <c r="V32" s="140">
        <f>SUM(V25:V31)+1</f>
        <v>114838432</v>
      </c>
      <c r="W32" s="140">
        <f>SUM(W25:W31)-1</f>
        <v>505692262</v>
      </c>
      <c r="X32" s="64">
        <f>SUM(X25:X31)</f>
        <v>623638215</v>
      </c>
      <c r="Y32" s="140">
        <f>SUM(Y25:Y31)</f>
        <v>121464021</v>
      </c>
      <c r="Z32" s="140">
        <f>SUM(Z25:Z31)</f>
        <v>502174194</v>
      </c>
    </row>
    <row r="33" spans="1:26" ht="18" customHeight="1">
      <c r="A33" s="48" t="s">
        <v>35</v>
      </c>
      <c r="B33" s="4">
        <f>'歷年度私校獎補助-詳細版'!I29</f>
        <v>66725703</v>
      </c>
      <c r="C33" s="4">
        <f>'歷年度私校獎補助-詳細版'!J29</f>
        <v>62107489</v>
      </c>
      <c r="D33" s="141">
        <f t="shared" si="0"/>
        <v>17356196</v>
      </c>
      <c r="E33" s="141">
        <v>44751293</v>
      </c>
      <c r="F33" s="4">
        <f>'歷年度私校獎補助-詳細版'!K29</f>
        <v>80612274</v>
      </c>
      <c r="G33" s="31">
        <v>25020965</v>
      </c>
      <c r="H33" s="31">
        <f t="shared" si="1"/>
        <v>55591309</v>
      </c>
      <c r="I33" s="4">
        <v>79741247</v>
      </c>
      <c r="J33" s="31">
        <v>24560283</v>
      </c>
      <c r="K33" s="31">
        <f t="shared" si="2"/>
        <v>55180964</v>
      </c>
      <c r="L33" s="4">
        <v>74016284</v>
      </c>
      <c r="M33" s="31">
        <f t="shared" si="3"/>
        <v>19350315</v>
      </c>
      <c r="N33" s="31">
        <v>54665969</v>
      </c>
      <c r="O33" s="78">
        <f>'[2]97獎補助總額'!E35</f>
        <v>70541757</v>
      </c>
      <c r="P33" s="31">
        <v>14512537</v>
      </c>
      <c r="Q33" s="31">
        <f t="shared" si="4"/>
        <v>56029220</v>
      </c>
      <c r="R33" s="68">
        <v>52917777</v>
      </c>
      <c r="S33" s="31">
        <v>9609863</v>
      </c>
      <c r="T33" s="31">
        <f t="shared" si="5"/>
        <v>43307914</v>
      </c>
      <c r="U33" s="94">
        <v>52647949</v>
      </c>
      <c r="V33" s="31">
        <f t="shared" si="6"/>
        <v>8876760</v>
      </c>
      <c r="W33" s="31">
        <v>43771189</v>
      </c>
      <c r="X33" s="94">
        <v>50438218</v>
      </c>
      <c r="Y33" s="31">
        <v>8616474</v>
      </c>
      <c r="Z33" s="31">
        <v>41821744</v>
      </c>
    </row>
    <row r="34" spans="1:26" ht="18" customHeight="1">
      <c r="A34" s="48" t="s">
        <v>121</v>
      </c>
      <c r="B34" s="4">
        <f>'歷年度私校獎補助-詳細版'!I31</f>
        <v>58865028</v>
      </c>
      <c r="C34" s="4">
        <f>'歷年度私校獎補助-詳細版'!J31</f>
        <v>55498534</v>
      </c>
      <c r="D34" s="141">
        <f t="shared" si="0"/>
        <v>16026545</v>
      </c>
      <c r="E34" s="141">
        <v>39471989</v>
      </c>
      <c r="F34" s="4">
        <f>'歷年度私校獎補助-詳細版'!K31</f>
        <v>53291516</v>
      </c>
      <c r="G34" s="141">
        <v>15387072</v>
      </c>
      <c r="H34" s="141">
        <f t="shared" si="1"/>
        <v>37904444</v>
      </c>
      <c r="I34" s="4">
        <v>55172145</v>
      </c>
      <c r="J34" s="141">
        <v>18521903</v>
      </c>
      <c r="K34" s="141">
        <f t="shared" si="2"/>
        <v>36650242</v>
      </c>
      <c r="L34" s="4">
        <v>55314106</v>
      </c>
      <c r="M34" s="141">
        <f t="shared" si="3"/>
        <v>22470611</v>
      </c>
      <c r="N34" s="141">
        <v>32843495</v>
      </c>
      <c r="O34" s="78">
        <f>'[2]97獎補助總額'!E36</f>
        <v>59049054</v>
      </c>
      <c r="P34" s="141">
        <v>14174554</v>
      </c>
      <c r="Q34" s="141">
        <f t="shared" si="4"/>
        <v>44874500</v>
      </c>
      <c r="R34" s="68">
        <v>49146149</v>
      </c>
      <c r="S34" s="141">
        <v>11778144</v>
      </c>
      <c r="T34" s="141">
        <f t="shared" si="5"/>
        <v>37368005</v>
      </c>
      <c r="U34" s="94">
        <v>50111188</v>
      </c>
      <c r="V34" s="141">
        <f t="shared" si="6"/>
        <v>10953331</v>
      </c>
      <c r="W34" s="141">
        <v>39157857</v>
      </c>
      <c r="X34" s="94">
        <v>40682769</v>
      </c>
      <c r="Y34" s="141">
        <v>10445601</v>
      </c>
      <c r="Z34" s="141">
        <v>30237168</v>
      </c>
    </row>
    <row r="35" spans="1:26" ht="18" customHeight="1">
      <c r="A35" s="48" t="s">
        <v>192</v>
      </c>
      <c r="B35" s="4">
        <f>'歷年度私校獎補助-詳細版'!I32</f>
        <v>53761381</v>
      </c>
      <c r="C35" s="4">
        <f>'歷年度私校獎補助-詳細版'!J32</f>
        <v>48477799</v>
      </c>
      <c r="D35" s="141">
        <f t="shared" si="0"/>
        <v>17138080</v>
      </c>
      <c r="E35" s="141">
        <v>31339719</v>
      </c>
      <c r="F35" s="4">
        <f>'歷年度私校獎補助-詳細版'!K32</f>
        <v>26840899</v>
      </c>
      <c r="G35" s="141">
        <v>12901884</v>
      </c>
      <c r="H35" s="141">
        <f t="shared" si="1"/>
        <v>13939015</v>
      </c>
      <c r="I35" s="4">
        <v>40849541</v>
      </c>
      <c r="J35" s="141">
        <v>13233161</v>
      </c>
      <c r="K35" s="141">
        <f t="shared" si="2"/>
        <v>27616380</v>
      </c>
      <c r="L35" s="4">
        <v>38612595</v>
      </c>
      <c r="M35" s="141">
        <f t="shared" si="3"/>
        <v>13602019</v>
      </c>
      <c r="N35" s="141">
        <v>25010576</v>
      </c>
      <c r="O35" s="78">
        <f>'[2]97獎補助總額'!E37</f>
        <v>53177813</v>
      </c>
      <c r="P35" s="141">
        <v>13418980</v>
      </c>
      <c r="Q35" s="141">
        <f t="shared" si="4"/>
        <v>39758833</v>
      </c>
      <c r="R35" s="68">
        <v>37600736</v>
      </c>
      <c r="S35" s="141">
        <v>9415320</v>
      </c>
      <c r="T35" s="141">
        <f t="shared" si="5"/>
        <v>28185416</v>
      </c>
      <c r="U35" s="94">
        <v>38514752</v>
      </c>
      <c r="V35" s="141">
        <f t="shared" si="6"/>
        <v>8467191</v>
      </c>
      <c r="W35" s="141">
        <v>30047561</v>
      </c>
      <c r="X35" s="94">
        <v>34250914</v>
      </c>
      <c r="Y35" s="141">
        <v>7330239</v>
      </c>
      <c r="Z35" s="141">
        <v>26920675</v>
      </c>
    </row>
    <row r="36" spans="1:26" ht="18" customHeight="1">
      <c r="A36" s="48" t="s">
        <v>31</v>
      </c>
      <c r="B36" s="4">
        <f>'歷年度私校獎補助-詳細版'!I33</f>
        <v>50673839</v>
      </c>
      <c r="C36" s="4">
        <f>'歷年度私校獎補助-詳細版'!J33</f>
        <v>47961360</v>
      </c>
      <c r="D36" s="141">
        <f t="shared" si="0"/>
        <v>20839299</v>
      </c>
      <c r="E36" s="141">
        <v>27122061</v>
      </c>
      <c r="F36" s="4">
        <f>'歷年度私校獎補助-詳細版'!K33</f>
        <v>15086634</v>
      </c>
      <c r="G36" s="141">
        <v>15086634</v>
      </c>
      <c r="H36" s="141">
        <f t="shared" si="1"/>
        <v>0</v>
      </c>
      <c r="I36" s="4">
        <v>15044434</v>
      </c>
      <c r="J36" s="141">
        <v>15044434</v>
      </c>
      <c r="K36" s="141">
        <f t="shared" si="2"/>
        <v>0</v>
      </c>
      <c r="L36" s="4">
        <v>42437887</v>
      </c>
      <c r="M36" s="141">
        <f t="shared" si="3"/>
        <v>15518055</v>
      </c>
      <c r="N36" s="141">
        <v>26919832</v>
      </c>
      <c r="O36" s="78">
        <f>'[2]97獎補助總額'!E38</f>
        <v>48163760</v>
      </c>
      <c r="P36" s="141">
        <v>16385255</v>
      </c>
      <c r="Q36" s="141">
        <f t="shared" si="4"/>
        <v>31778505</v>
      </c>
      <c r="R36" s="68">
        <v>38374550</v>
      </c>
      <c r="S36" s="141">
        <v>10492887</v>
      </c>
      <c r="T36" s="141">
        <f t="shared" si="5"/>
        <v>27881663</v>
      </c>
      <c r="U36" s="94">
        <v>35710599</v>
      </c>
      <c r="V36" s="141">
        <f t="shared" si="6"/>
        <v>9905449</v>
      </c>
      <c r="W36" s="141">
        <v>25805150</v>
      </c>
      <c r="X36" s="94">
        <v>34436783</v>
      </c>
      <c r="Y36" s="141">
        <v>7058563</v>
      </c>
      <c r="Z36" s="141">
        <v>27378220</v>
      </c>
    </row>
    <row r="37" spans="1:26" ht="18" customHeight="1">
      <c r="A37" s="48" t="s">
        <v>30</v>
      </c>
      <c r="B37" s="4">
        <f>'歷年度私校獎補助-詳細版'!I34</f>
        <v>47137696</v>
      </c>
      <c r="C37" s="4">
        <f>'歷年度私校獎補助-詳細版'!J34</f>
        <v>40043609</v>
      </c>
      <c r="D37" s="141">
        <f t="shared" si="0"/>
        <v>11295133</v>
      </c>
      <c r="E37" s="141">
        <v>28748476</v>
      </c>
      <c r="F37" s="4">
        <f>'歷年度私校獎補助-詳細版'!K34</f>
        <v>39850773</v>
      </c>
      <c r="G37" s="141">
        <v>10047961</v>
      </c>
      <c r="H37" s="141">
        <f t="shared" si="1"/>
        <v>29802812</v>
      </c>
      <c r="I37" s="4">
        <v>38414531</v>
      </c>
      <c r="J37" s="141">
        <v>13279466</v>
      </c>
      <c r="K37" s="141">
        <f t="shared" si="2"/>
        <v>25135065</v>
      </c>
      <c r="L37" s="4">
        <v>30513079</v>
      </c>
      <c r="M37" s="141">
        <f t="shared" si="3"/>
        <v>7333235</v>
      </c>
      <c r="N37" s="141">
        <v>23179844</v>
      </c>
      <c r="O37" s="78">
        <f>'[2]97獎補助總額'!E39</f>
        <v>47832278</v>
      </c>
      <c r="P37" s="141">
        <v>12242145</v>
      </c>
      <c r="Q37" s="141">
        <f t="shared" si="4"/>
        <v>35590133</v>
      </c>
      <c r="R37" s="68">
        <v>33560053</v>
      </c>
      <c r="S37" s="141">
        <v>8197422</v>
      </c>
      <c r="T37" s="141">
        <f t="shared" si="5"/>
        <v>25362631</v>
      </c>
      <c r="U37" s="94">
        <v>33700812</v>
      </c>
      <c r="V37" s="141">
        <f t="shared" si="6"/>
        <v>7342699</v>
      </c>
      <c r="W37" s="141">
        <v>26358113</v>
      </c>
      <c r="X37" s="94">
        <v>28123270</v>
      </c>
      <c r="Y37" s="141">
        <v>5940012</v>
      </c>
      <c r="Z37" s="141">
        <v>22183258</v>
      </c>
    </row>
    <row r="38" spans="1:26" ht="18" customHeight="1">
      <c r="A38" s="48" t="s">
        <v>123</v>
      </c>
      <c r="B38" s="4">
        <f>'歷年度私校獎補助-詳細版'!I35</f>
        <v>68589402</v>
      </c>
      <c r="C38" s="4">
        <f>'歷年度私校獎補助-詳細版'!J35</f>
        <v>64218147</v>
      </c>
      <c r="D38" s="141">
        <f t="shared" si="0"/>
        <v>12997010</v>
      </c>
      <c r="E38" s="141">
        <v>51221137</v>
      </c>
      <c r="F38" s="4">
        <f>'歷年度私校獎補助-詳細版'!K35</f>
        <v>67808889</v>
      </c>
      <c r="G38" s="141">
        <v>25312962</v>
      </c>
      <c r="H38" s="141">
        <f t="shared" si="1"/>
        <v>42495927</v>
      </c>
      <c r="I38" s="4">
        <v>73715028</v>
      </c>
      <c r="J38" s="141">
        <v>28589957</v>
      </c>
      <c r="K38" s="141">
        <f t="shared" si="2"/>
        <v>45125071</v>
      </c>
      <c r="L38" s="4">
        <v>74339122</v>
      </c>
      <c r="M38" s="141">
        <f t="shared" si="3"/>
        <v>28519085</v>
      </c>
      <c r="N38" s="141">
        <v>45820037</v>
      </c>
      <c r="O38" s="78">
        <f>'[2]97獎補助總額'!E40</f>
        <v>72472552</v>
      </c>
      <c r="P38" s="141">
        <v>17185263</v>
      </c>
      <c r="Q38" s="141">
        <f t="shared" si="4"/>
        <v>55287289</v>
      </c>
      <c r="R38" s="68">
        <v>59158720</v>
      </c>
      <c r="S38" s="141">
        <v>10531037</v>
      </c>
      <c r="T38" s="141">
        <f t="shared" si="5"/>
        <v>48627683</v>
      </c>
      <c r="U38" s="94">
        <v>59059147</v>
      </c>
      <c r="V38" s="141">
        <f t="shared" si="6"/>
        <v>9528662</v>
      </c>
      <c r="W38" s="141">
        <v>49530485</v>
      </c>
      <c r="X38" s="94">
        <v>57131287</v>
      </c>
      <c r="Y38" s="141">
        <v>8242684</v>
      </c>
      <c r="Z38" s="141">
        <v>48888603</v>
      </c>
    </row>
    <row r="39" spans="1:26" ht="18" customHeight="1">
      <c r="A39" s="48" t="s">
        <v>124</v>
      </c>
      <c r="B39" s="4">
        <f>'歷年度私校獎補助-詳細版'!I38</f>
        <v>52075361</v>
      </c>
      <c r="C39" s="4">
        <f>'歷年度私校獎補助-詳細版'!J38</f>
        <v>63789530</v>
      </c>
      <c r="D39" s="141">
        <f t="shared" si="0"/>
        <v>28753825</v>
      </c>
      <c r="E39" s="141">
        <v>35035705</v>
      </c>
      <c r="F39" s="4">
        <f>'歷年度私校獎補助-詳細版'!K38</f>
        <v>33015834</v>
      </c>
      <c r="G39" s="141">
        <v>14493635</v>
      </c>
      <c r="H39" s="141">
        <f t="shared" si="1"/>
        <v>18522199</v>
      </c>
      <c r="I39" s="4">
        <v>30283545</v>
      </c>
      <c r="J39" s="141">
        <v>11931300</v>
      </c>
      <c r="K39" s="141">
        <f t="shared" si="2"/>
        <v>18352245</v>
      </c>
      <c r="L39" s="4">
        <v>26751688</v>
      </c>
      <c r="M39" s="141">
        <f t="shared" si="3"/>
        <v>8530461</v>
      </c>
      <c r="N39" s="141">
        <v>18221227</v>
      </c>
      <c r="O39" s="78">
        <f>'[2]97獎補助總額'!E41</f>
        <v>40902239</v>
      </c>
      <c r="P39" s="141">
        <v>12638996</v>
      </c>
      <c r="Q39" s="141">
        <f t="shared" si="4"/>
        <v>28263243</v>
      </c>
      <c r="R39" s="68">
        <v>29552954</v>
      </c>
      <c r="S39" s="141">
        <v>7928075</v>
      </c>
      <c r="T39" s="141">
        <f t="shared" si="5"/>
        <v>21624879</v>
      </c>
      <c r="U39" s="94">
        <v>29505155</v>
      </c>
      <c r="V39" s="141">
        <f t="shared" si="6"/>
        <v>7446434</v>
      </c>
      <c r="W39" s="141">
        <v>22058721</v>
      </c>
      <c r="X39" s="94">
        <v>33114324</v>
      </c>
      <c r="Y39" s="141">
        <v>6331386</v>
      </c>
      <c r="Z39" s="141">
        <v>26782938</v>
      </c>
    </row>
    <row r="40" spans="1:26" ht="18" customHeight="1">
      <c r="A40" s="48" t="s">
        <v>125</v>
      </c>
      <c r="B40" s="4">
        <f>'歷年度私校獎補助-詳細版'!I36</f>
        <v>64644387</v>
      </c>
      <c r="C40" s="4">
        <f>'歷年度私校獎補助-詳細版'!J36</f>
        <v>81295643</v>
      </c>
      <c r="D40" s="141">
        <f t="shared" si="0"/>
        <v>34648933</v>
      </c>
      <c r="E40" s="141">
        <v>46646710</v>
      </c>
      <c r="F40" s="4">
        <f>'歷年度私校獎補助-詳細版'!K36</f>
        <v>55983239</v>
      </c>
      <c r="G40" s="141">
        <v>19220202</v>
      </c>
      <c r="H40" s="141">
        <f t="shared" si="1"/>
        <v>36763037</v>
      </c>
      <c r="I40" s="4">
        <v>58008794</v>
      </c>
      <c r="J40" s="141">
        <v>20213359</v>
      </c>
      <c r="K40" s="141">
        <f t="shared" si="2"/>
        <v>37795435</v>
      </c>
      <c r="L40" s="4">
        <v>56547077</v>
      </c>
      <c r="M40" s="141">
        <f t="shared" si="3"/>
        <v>20391087</v>
      </c>
      <c r="N40" s="141">
        <v>36155990</v>
      </c>
      <c r="O40" s="78">
        <f>'[2]97獎補助總額'!E42</f>
        <v>73682659</v>
      </c>
      <c r="P40" s="141">
        <v>16282857</v>
      </c>
      <c r="Q40" s="141">
        <f t="shared" si="4"/>
        <v>57399802</v>
      </c>
      <c r="R40" s="68">
        <v>55552773</v>
      </c>
      <c r="S40" s="141">
        <v>11534424</v>
      </c>
      <c r="T40" s="141">
        <f t="shared" si="5"/>
        <v>44018349</v>
      </c>
      <c r="U40" s="94">
        <v>52247347</v>
      </c>
      <c r="V40" s="141">
        <f t="shared" si="6"/>
        <v>10713341</v>
      </c>
      <c r="W40" s="141">
        <v>41534006</v>
      </c>
      <c r="X40" s="94">
        <v>49414713</v>
      </c>
      <c r="Y40" s="141">
        <v>9924866</v>
      </c>
      <c r="Z40" s="141">
        <v>39489847</v>
      </c>
    </row>
    <row r="41" spans="1:26" ht="18" customHeight="1">
      <c r="A41" s="48" t="s">
        <v>115</v>
      </c>
      <c r="B41" s="4">
        <f>'歷年度私校獎補助-詳細版'!I37</f>
        <v>64189106</v>
      </c>
      <c r="C41" s="4">
        <f>'歷年度私校獎補助-詳細版'!J37</f>
        <v>78839236</v>
      </c>
      <c r="D41" s="141">
        <f t="shared" si="0"/>
        <v>35690547</v>
      </c>
      <c r="E41" s="141">
        <v>43148689</v>
      </c>
      <c r="F41" s="4">
        <f>'歷年度私校獎補助-詳細版'!K37</f>
        <v>69876396</v>
      </c>
      <c r="G41" s="141">
        <v>22664277</v>
      </c>
      <c r="H41" s="141">
        <f t="shared" si="1"/>
        <v>47212119</v>
      </c>
      <c r="I41" s="4">
        <v>73620709</v>
      </c>
      <c r="J41" s="141">
        <v>24411791</v>
      </c>
      <c r="K41" s="141">
        <f t="shared" si="2"/>
        <v>49208918</v>
      </c>
      <c r="L41" s="4">
        <v>74903485</v>
      </c>
      <c r="M41" s="141">
        <f t="shared" si="3"/>
        <v>24151691</v>
      </c>
      <c r="N41" s="141">
        <v>50751794</v>
      </c>
      <c r="O41" s="78">
        <f>'[2]97獎補助總額'!E43</f>
        <v>81627100</v>
      </c>
      <c r="P41" s="141">
        <v>15239302</v>
      </c>
      <c r="Q41" s="141">
        <f t="shared" si="4"/>
        <v>66387798</v>
      </c>
      <c r="R41" s="68">
        <v>88744919</v>
      </c>
      <c r="S41" s="141">
        <v>15408464</v>
      </c>
      <c r="T41" s="141">
        <f t="shared" si="5"/>
        <v>73336455</v>
      </c>
      <c r="U41" s="94">
        <v>91677439</v>
      </c>
      <c r="V41" s="141">
        <f t="shared" si="6"/>
        <v>14537618</v>
      </c>
      <c r="W41" s="141">
        <v>77139821</v>
      </c>
      <c r="X41" s="94">
        <v>85682979</v>
      </c>
      <c r="Y41" s="141">
        <v>13960000</v>
      </c>
      <c r="Z41" s="141">
        <v>71722979</v>
      </c>
    </row>
    <row r="42" spans="1:26" s="3" customFormat="1" ht="18" customHeight="1">
      <c r="A42" s="63" t="s">
        <v>8</v>
      </c>
      <c r="B42" s="64">
        <f t="shared" ref="B42:Z42" si="10">SUM(B33:B41)</f>
        <v>526661903</v>
      </c>
      <c r="C42" s="64">
        <f t="shared" si="10"/>
        <v>542231347</v>
      </c>
      <c r="D42" s="140">
        <f t="shared" si="10"/>
        <v>194745568</v>
      </c>
      <c r="E42" s="140">
        <f t="shared" si="10"/>
        <v>347485779</v>
      </c>
      <c r="F42" s="64">
        <f t="shared" si="10"/>
        <v>442366454</v>
      </c>
      <c r="G42" s="140">
        <f t="shared" si="10"/>
        <v>160135592</v>
      </c>
      <c r="H42" s="140">
        <f t="shared" si="10"/>
        <v>282230862</v>
      </c>
      <c r="I42" s="64">
        <f t="shared" si="10"/>
        <v>464849974</v>
      </c>
      <c r="J42" s="140">
        <f>SUM(J33:J41)</f>
        <v>169785654</v>
      </c>
      <c r="K42" s="140">
        <f t="shared" si="2"/>
        <v>295064320</v>
      </c>
      <c r="L42" s="64">
        <f t="shared" si="10"/>
        <v>473435323</v>
      </c>
      <c r="M42" s="140">
        <f t="shared" si="3"/>
        <v>159866559</v>
      </c>
      <c r="N42" s="140">
        <f>SUM(N33:N41)</f>
        <v>313568764</v>
      </c>
      <c r="O42" s="64">
        <f t="shared" si="10"/>
        <v>547449212</v>
      </c>
      <c r="P42" s="140">
        <f>SUM(P33:P41,P43)</f>
        <v>132579889</v>
      </c>
      <c r="Q42" s="140">
        <f>SUM(Q33:Q41)</f>
        <v>415369323</v>
      </c>
      <c r="R42" s="64">
        <f t="shared" si="10"/>
        <v>444608631</v>
      </c>
      <c r="S42" s="140">
        <f>SUM(S33:S41)</f>
        <v>94895636</v>
      </c>
      <c r="T42" s="140">
        <f t="shared" si="5"/>
        <v>349712995</v>
      </c>
      <c r="U42" s="64">
        <f t="shared" si="10"/>
        <v>443174388</v>
      </c>
      <c r="V42" s="140">
        <f>SUM(V33:V41)</f>
        <v>87771485</v>
      </c>
      <c r="W42" s="140">
        <f>SUM(W33:W41)</f>
        <v>355402903</v>
      </c>
      <c r="X42" s="64">
        <f t="shared" si="10"/>
        <v>413275257</v>
      </c>
      <c r="Y42" s="140">
        <f t="shared" si="10"/>
        <v>77849825</v>
      </c>
      <c r="Z42" s="140">
        <f t="shared" si="10"/>
        <v>335425432</v>
      </c>
    </row>
    <row r="43" spans="1:26" ht="18" customHeight="1">
      <c r="A43" s="70" t="s">
        <v>155</v>
      </c>
      <c r="B43" s="42" t="s">
        <v>74</v>
      </c>
      <c r="C43" s="42" t="s">
        <v>74</v>
      </c>
      <c r="D43" s="141" t="s">
        <v>271</v>
      </c>
      <c r="E43" s="141"/>
      <c r="F43" s="42" t="s">
        <v>74</v>
      </c>
      <c r="G43" s="141" t="s">
        <v>275</v>
      </c>
      <c r="H43" s="141" t="s">
        <v>271</v>
      </c>
      <c r="I43" s="42" t="s">
        <v>74</v>
      </c>
      <c r="J43" s="141"/>
      <c r="K43" s="141"/>
      <c r="L43" s="42" t="s">
        <v>74</v>
      </c>
      <c r="M43" s="141" t="s">
        <v>275</v>
      </c>
      <c r="N43" s="141"/>
      <c r="O43" s="78">
        <f>'[2]97獎補助總額'!E44</f>
        <v>500000</v>
      </c>
      <c r="P43" s="141">
        <v>500000</v>
      </c>
      <c r="Q43" s="141">
        <f t="shared" si="4"/>
        <v>0</v>
      </c>
      <c r="R43" s="68">
        <f>'[3]98獎補助-總額'!$F$48</f>
        <v>500000</v>
      </c>
      <c r="S43" s="141">
        <v>500000</v>
      </c>
      <c r="T43" s="141">
        <f t="shared" si="5"/>
        <v>0</v>
      </c>
      <c r="U43" s="94">
        <v>500000</v>
      </c>
      <c r="V43" s="141">
        <f t="shared" si="6"/>
        <v>500000</v>
      </c>
      <c r="W43" s="141">
        <v>0</v>
      </c>
      <c r="X43" s="94">
        <v>500000</v>
      </c>
      <c r="Y43" s="141">
        <v>500000</v>
      </c>
      <c r="Z43" s="141">
        <v>0</v>
      </c>
    </row>
    <row r="44" spans="1:26" s="67" customFormat="1" ht="22.15" customHeight="1" thickBot="1">
      <c r="A44" s="65" t="s">
        <v>127</v>
      </c>
      <c r="B44" s="66">
        <f t="shared" ref="B44:L44" si="11">SUM(B42,B32,B24,B16)</f>
        <v>3644088497</v>
      </c>
      <c r="C44" s="66">
        <f t="shared" si="11"/>
        <v>3287666998</v>
      </c>
      <c r="D44" s="142">
        <f t="shared" si="11"/>
        <v>919009583</v>
      </c>
      <c r="E44" s="142">
        <f t="shared" si="11"/>
        <v>2368657415</v>
      </c>
      <c r="F44" s="66">
        <f t="shared" si="11"/>
        <v>3313742998</v>
      </c>
      <c r="G44" s="142">
        <f t="shared" si="11"/>
        <v>1159810049</v>
      </c>
      <c r="H44" s="142">
        <f t="shared" si="11"/>
        <v>2153932949</v>
      </c>
      <c r="I44" s="66">
        <f t="shared" si="11"/>
        <v>3313743000</v>
      </c>
      <c r="J44" s="142"/>
      <c r="K44" s="142"/>
      <c r="L44" s="66">
        <f t="shared" si="11"/>
        <v>3313743000</v>
      </c>
      <c r="M44" s="142">
        <f>SUM(M42,M32,M16,M24)</f>
        <v>1159810050</v>
      </c>
      <c r="N44" s="142">
        <f>SUM(N42,N32,N16,N24)</f>
        <v>2153932950</v>
      </c>
      <c r="O44" s="66">
        <f>SUM(O42,O32,O24,O16,O43)</f>
        <v>2989742511</v>
      </c>
      <c r="P44" s="142">
        <f>SUM(P42,P32,P24,P16)</f>
        <v>670122411</v>
      </c>
      <c r="Q44" s="142">
        <f t="shared" si="4"/>
        <v>2319620100</v>
      </c>
      <c r="R44" s="66">
        <f>SUM(R42,R32,R24,R16,R43)</f>
        <v>2943940896</v>
      </c>
      <c r="S44" s="142">
        <f>SUM(S43,S42,S32,S24,S16)</f>
        <v>624320796</v>
      </c>
      <c r="T44" s="142">
        <f t="shared" si="5"/>
        <v>2319620100</v>
      </c>
      <c r="U44" s="66">
        <f>SUM(U42,U32,U24,U16,U43)</f>
        <v>2952243000</v>
      </c>
      <c r="V44" s="142">
        <f t="shared" si="6"/>
        <v>590448600</v>
      </c>
      <c r="W44" s="142">
        <f>SUM(W42,W32,W24,W16)</f>
        <v>2361794400</v>
      </c>
      <c r="X44" s="66">
        <f>SUM(X42,X32,X24,X16,X43)</f>
        <v>2835190425</v>
      </c>
      <c r="Y44" s="142">
        <f>SUM(Y42,Y32,Y24,Y16,Y43)</f>
        <v>574138085</v>
      </c>
      <c r="Z44" s="142">
        <f>SUM(Z42,Z32,Z24,Z16,Z43)</f>
        <v>2261052340</v>
      </c>
    </row>
    <row r="45" spans="1:26" ht="18" customHeight="1" thickTop="1">
      <c r="A45" s="43"/>
    </row>
    <row r="46" spans="1:26" ht="18" customHeight="1">
      <c r="A46" s="44"/>
    </row>
    <row r="47" spans="1:26" ht="18" customHeight="1">
      <c r="A47" s="43"/>
    </row>
    <row r="48" spans="1:26" ht="18" customHeight="1">
      <c r="A48" s="43"/>
    </row>
    <row r="49" spans="1:1" ht="18" customHeight="1">
      <c r="A49" s="43"/>
    </row>
    <row r="50" spans="1:1" ht="18" customHeight="1">
      <c r="A50" s="43"/>
    </row>
    <row r="51" spans="1:1" ht="18" customHeight="1">
      <c r="A51" s="43"/>
    </row>
    <row r="52" spans="1:1" ht="18" customHeight="1">
      <c r="A52" s="43"/>
    </row>
    <row r="53" spans="1:1" ht="18" customHeight="1">
      <c r="A53" s="43"/>
    </row>
    <row r="54" spans="1:1" ht="18" customHeight="1">
      <c r="A54" s="43"/>
    </row>
    <row r="55" spans="1:1" ht="18" customHeight="1">
      <c r="A55" s="43"/>
    </row>
    <row r="56" spans="1:1" ht="18" customHeight="1">
      <c r="A56" s="43"/>
    </row>
    <row r="57" spans="1:1" ht="18" customHeight="1">
      <c r="A57" s="43"/>
    </row>
    <row r="58" spans="1:1" ht="18" customHeight="1">
      <c r="A58" s="43"/>
    </row>
    <row r="59" spans="1:1" ht="18" customHeight="1">
      <c r="A59" s="43"/>
    </row>
    <row r="60" spans="1:1" ht="18" customHeight="1">
      <c r="A60" s="43"/>
    </row>
    <row r="61" spans="1:1" ht="18" customHeight="1">
      <c r="A61" s="43"/>
    </row>
    <row r="62" spans="1:1" ht="18" customHeight="1">
      <c r="A62" s="43"/>
    </row>
    <row r="63" spans="1:1" ht="18" customHeight="1">
      <c r="A63" s="43"/>
    </row>
    <row r="64" spans="1:1" ht="18" customHeight="1">
      <c r="A64" s="43"/>
    </row>
    <row r="65" spans="1:1" ht="18" customHeight="1">
      <c r="A65" s="43"/>
    </row>
    <row r="66" spans="1:1" ht="18" customHeight="1">
      <c r="A66" s="43"/>
    </row>
    <row r="67" spans="1:1" ht="18" customHeight="1">
      <c r="A67" s="43"/>
    </row>
    <row r="68" spans="1:1" ht="18" customHeight="1">
      <c r="A68" s="43"/>
    </row>
    <row r="69" spans="1:1" ht="18" customHeight="1">
      <c r="A69" s="43"/>
    </row>
    <row r="70" spans="1:1" ht="18" customHeight="1">
      <c r="A70" s="43"/>
    </row>
    <row r="71" spans="1:1" ht="18" customHeight="1">
      <c r="A71" s="43"/>
    </row>
    <row r="72" spans="1:1" ht="18" customHeight="1">
      <c r="A72" s="43"/>
    </row>
    <row r="73" spans="1:1" ht="18" customHeight="1">
      <c r="A73" s="43"/>
    </row>
    <row r="74" spans="1:1" ht="18" customHeight="1">
      <c r="A74" s="43"/>
    </row>
    <row r="75" spans="1:1" ht="18" customHeight="1">
      <c r="A75" s="43"/>
    </row>
    <row r="76" spans="1:1" ht="18" customHeight="1">
      <c r="A76" s="43"/>
    </row>
    <row r="77" spans="1:1" ht="18" customHeight="1">
      <c r="A77" s="43"/>
    </row>
    <row r="78" spans="1:1" ht="18" customHeight="1">
      <c r="A78" s="43"/>
    </row>
    <row r="79" spans="1:1" ht="18" customHeight="1">
      <c r="A79" s="43"/>
    </row>
    <row r="80" spans="1:1" ht="18" customHeight="1">
      <c r="A80" s="43"/>
    </row>
    <row r="81" spans="1:1" ht="18" customHeight="1">
      <c r="A81" s="43"/>
    </row>
    <row r="82" spans="1:1" ht="18" customHeight="1">
      <c r="A82" s="43"/>
    </row>
    <row r="83" spans="1:1" ht="18" customHeight="1">
      <c r="A83" s="43"/>
    </row>
    <row r="84" spans="1:1" ht="18" customHeight="1">
      <c r="A84" s="43"/>
    </row>
    <row r="85" spans="1:1" ht="18" customHeight="1">
      <c r="A85" s="43"/>
    </row>
    <row r="86" spans="1:1" ht="18" customHeight="1">
      <c r="A86" s="43"/>
    </row>
    <row r="87" spans="1:1" ht="18" customHeight="1">
      <c r="A87" s="43"/>
    </row>
    <row r="88" spans="1:1" ht="18" customHeight="1">
      <c r="A88" s="43"/>
    </row>
    <row r="89" spans="1:1" ht="18" customHeight="1">
      <c r="A89" s="43"/>
    </row>
    <row r="90" spans="1:1" ht="18" customHeight="1">
      <c r="A90" s="43"/>
    </row>
    <row r="91" spans="1:1" ht="18" customHeight="1">
      <c r="A91" s="43"/>
    </row>
    <row r="92" spans="1:1" ht="18" customHeight="1">
      <c r="A92" s="43"/>
    </row>
    <row r="93" spans="1:1" ht="18" customHeight="1">
      <c r="A93" s="43"/>
    </row>
    <row r="94" spans="1:1" ht="18" customHeight="1">
      <c r="A94" s="43"/>
    </row>
    <row r="95" spans="1:1" ht="18" customHeight="1">
      <c r="A95" s="43"/>
    </row>
    <row r="96" spans="1:1" ht="18" customHeight="1">
      <c r="A96" s="43"/>
    </row>
    <row r="97" spans="1:1" ht="18" customHeight="1">
      <c r="A97" s="43"/>
    </row>
    <row r="98" spans="1:1" ht="18" customHeight="1">
      <c r="A98" s="43"/>
    </row>
    <row r="99" spans="1:1" ht="18" customHeight="1">
      <c r="A99" s="43"/>
    </row>
    <row r="100" spans="1:1" ht="18" customHeight="1">
      <c r="A100" s="43"/>
    </row>
    <row r="101" spans="1:1" ht="18" customHeight="1">
      <c r="A101" s="43"/>
    </row>
    <row r="102" spans="1:1" ht="18" customHeight="1">
      <c r="A102" s="43"/>
    </row>
    <row r="103" spans="1:1" ht="18" customHeight="1">
      <c r="A103" s="43"/>
    </row>
    <row r="104" spans="1:1" ht="18" customHeight="1">
      <c r="A104" s="43"/>
    </row>
    <row r="105" spans="1:1" ht="18" customHeight="1">
      <c r="A105" s="43"/>
    </row>
    <row r="106" spans="1:1" ht="18" customHeight="1">
      <c r="A106" s="43"/>
    </row>
    <row r="107" spans="1:1" ht="18" customHeight="1">
      <c r="A107" s="43"/>
    </row>
    <row r="108" spans="1:1" ht="18" customHeight="1">
      <c r="A108" s="43"/>
    </row>
    <row r="109" spans="1:1" ht="18" customHeight="1">
      <c r="A109" s="43"/>
    </row>
    <row r="110" spans="1:1" ht="18" customHeight="1">
      <c r="A110" s="43"/>
    </row>
    <row r="111" spans="1:1" ht="18" customHeight="1">
      <c r="A111" s="43"/>
    </row>
    <row r="112" spans="1:1" ht="18" customHeight="1">
      <c r="A112" s="43"/>
    </row>
    <row r="113" spans="1:1" ht="18" customHeight="1">
      <c r="A113" s="43"/>
    </row>
    <row r="114" spans="1:1" ht="18" customHeight="1">
      <c r="A114" s="43"/>
    </row>
    <row r="115" spans="1:1" ht="18" customHeight="1">
      <c r="A115" s="43"/>
    </row>
    <row r="116" spans="1:1" ht="18" customHeight="1">
      <c r="A116" s="43"/>
    </row>
    <row r="117" spans="1:1" ht="18" customHeight="1">
      <c r="A117" s="43"/>
    </row>
  </sheetData>
  <phoneticPr fontId="19" type="noConversion"/>
  <printOptions horizontalCentered="1" verticalCentered="1"/>
  <pageMargins left="0" right="0" top="0" bottom="0" header="0.39370078740157483" footer="0.39370078740157483"/>
  <pageSetup paperSize="9" scale="73" fitToWidth="0" orientation="landscape" r:id="rId1"/>
  <headerFooter alignWithMargins="0"/>
  <colBreaks count="1" manualBreakCount="1">
    <brk id="20" max="4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120" zoomScaleNormal="100" workbookViewId="0">
      <selection activeCell="A2" sqref="A2"/>
    </sheetView>
  </sheetViews>
  <sheetFormatPr defaultRowHeight="16.5"/>
  <cols>
    <col min="1" max="1" width="39.5" customWidth="1"/>
    <col min="2" max="2" width="12.25" customWidth="1"/>
    <col min="3" max="3" width="25" customWidth="1"/>
  </cols>
  <sheetData>
    <row r="1" spans="1:3" ht="19.5">
      <c r="A1" s="214" t="s">
        <v>220</v>
      </c>
      <c r="B1" s="214"/>
      <c r="C1" s="214"/>
    </row>
    <row r="2" spans="1:3" ht="18">
      <c r="A2" s="82"/>
      <c r="B2" s="82"/>
      <c r="C2" s="82"/>
    </row>
    <row r="3" spans="1:3" ht="18">
      <c r="A3" s="79"/>
      <c r="B3" s="79"/>
      <c r="C3" s="80" t="s">
        <v>196</v>
      </c>
    </row>
    <row r="4" spans="1:3" ht="17.25" thickBot="1">
      <c r="A4" s="45"/>
      <c r="B4" s="45"/>
      <c r="C4" s="45"/>
    </row>
    <row r="5" spans="1:3" ht="50.45" customHeight="1" thickTop="1">
      <c r="A5" s="83" t="s">
        <v>197</v>
      </c>
      <c r="B5" s="84" t="s">
        <v>198</v>
      </c>
      <c r="C5" s="85">
        <v>26751688.214762293</v>
      </c>
    </row>
    <row r="6" spans="1:3" ht="40.15" customHeight="1">
      <c r="A6" s="215" t="s">
        <v>199</v>
      </c>
      <c r="B6" s="81" t="s">
        <v>200</v>
      </c>
      <c r="C6" s="86">
        <v>40902239</v>
      </c>
    </row>
    <row r="7" spans="1:3" ht="34.15" customHeight="1" thickBot="1">
      <c r="A7" s="216"/>
      <c r="B7" s="87" t="s">
        <v>201</v>
      </c>
      <c r="C7" s="88">
        <v>29552954</v>
      </c>
    </row>
    <row r="8" spans="1:3" ht="17.25" thickTop="1"/>
  </sheetData>
  <mergeCells count="2">
    <mergeCell ref="A1:C1"/>
    <mergeCell ref="A6:A7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topLeftCell="A7" workbookViewId="0">
      <selection activeCell="B21" sqref="B20:B21"/>
    </sheetView>
  </sheetViews>
  <sheetFormatPr defaultColWidth="8.875" defaultRowHeight="16.5"/>
  <cols>
    <col min="1" max="1" width="18.875" style="6" customWidth="1"/>
    <col min="2" max="2" width="27.625" style="6" customWidth="1"/>
    <col min="3" max="3" width="26.125" style="6" customWidth="1"/>
    <col min="4" max="14" width="13.875" style="6" bestFit="1" customWidth="1"/>
    <col min="15" max="16384" width="8.875" style="6"/>
  </cols>
  <sheetData>
    <row r="1" spans="1:3" ht="43.5" customHeight="1">
      <c r="A1" s="217" t="s">
        <v>204</v>
      </c>
      <c r="B1" s="218"/>
      <c r="C1" s="219"/>
    </row>
    <row r="2" spans="1:3" ht="46.15" customHeight="1">
      <c r="A2" s="90" t="s">
        <v>205</v>
      </c>
      <c r="B2" s="91" t="s">
        <v>206</v>
      </c>
      <c r="C2" s="91" t="s">
        <v>207</v>
      </c>
    </row>
    <row r="3" spans="1:3" ht="33" customHeight="1">
      <c r="A3" s="89" t="s">
        <v>208</v>
      </c>
      <c r="B3" s="92" t="e">
        <f>'93-100年私校獎補助款明細'!#REF!</f>
        <v>#REF!</v>
      </c>
      <c r="C3" s="93" t="s">
        <v>209</v>
      </c>
    </row>
    <row r="4" spans="1:3" ht="33" customHeight="1">
      <c r="A4" s="89" t="s">
        <v>210</v>
      </c>
      <c r="B4" s="92" t="e">
        <f>'93-100年私校獎補助款明細'!#REF!</f>
        <v>#REF!</v>
      </c>
      <c r="C4" s="93" t="s">
        <v>209</v>
      </c>
    </row>
    <row r="5" spans="1:3" ht="33" customHeight="1">
      <c r="A5" s="89" t="s">
        <v>211</v>
      </c>
      <c r="B5" s="92" t="e">
        <f>'93-100年私校獎補助款明細'!#REF!</f>
        <v>#REF!</v>
      </c>
      <c r="C5" s="93" t="s">
        <v>209</v>
      </c>
    </row>
    <row r="6" spans="1:3" ht="33" customHeight="1">
      <c r="A6" s="89" t="s">
        <v>212</v>
      </c>
      <c r="B6" s="92" t="e">
        <f>'93-100年私校獎補助款明細'!#REF!</f>
        <v>#REF!</v>
      </c>
      <c r="C6" s="93" t="s">
        <v>194</v>
      </c>
    </row>
    <row r="7" spans="1:3" ht="33" customHeight="1">
      <c r="A7" s="89" t="s">
        <v>213</v>
      </c>
      <c r="B7" s="92" t="e">
        <f>'93-100年私校獎補助款明細'!#REF!</f>
        <v>#REF!</v>
      </c>
      <c r="C7" s="93" t="s">
        <v>194</v>
      </c>
    </row>
    <row r="8" spans="1:3" ht="33" customHeight="1">
      <c r="A8" s="89" t="s">
        <v>214</v>
      </c>
      <c r="B8" s="92" t="e">
        <f>'93-100年私校獎補助款明細'!#REF!</f>
        <v>#REF!</v>
      </c>
      <c r="C8" s="93" t="s">
        <v>194</v>
      </c>
    </row>
    <row r="9" spans="1:3" ht="33" customHeight="1">
      <c r="A9" s="89" t="s">
        <v>215</v>
      </c>
      <c r="B9" s="92" t="e">
        <f>'93-100年私校獎補助款明細'!#REF!</f>
        <v>#REF!</v>
      </c>
      <c r="C9" s="93" t="s">
        <v>194</v>
      </c>
    </row>
    <row r="10" spans="1:3" ht="33" customHeight="1">
      <c r="A10" s="89" t="s">
        <v>216</v>
      </c>
      <c r="B10" s="92" t="e">
        <f>'93-100年私校獎補助款明細'!#REF!</f>
        <v>#REF!</v>
      </c>
      <c r="C10" s="93" t="s">
        <v>194</v>
      </c>
    </row>
    <row r="11" spans="1:3" ht="33" customHeight="1">
      <c r="A11" s="89" t="s">
        <v>217</v>
      </c>
      <c r="B11" s="92">
        <f>'93-100年私校獎補助款明細'!B44</f>
        <v>3287666998</v>
      </c>
      <c r="C11" s="93" t="s">
        <v>194</v>
      </c>
    </row>
    <row r="12" spans="1:3" ht="33" customHeight="1">
      <c r="A12" s="89" t="s">
        <v>78</v>
      </c>
      <c r="B12" s="92">
        <f>'93-100年私校獎補助款明細'!C44</f>
        <v>3313742998</v>
      </c>
      <c r="C12" s="93" t="s">
        <v>194</v>
      </c>
    </row>
    <row r="13" spans="1:3" ht="33" customHeight="1">
      <c r="A13" s="89" t="s">
        <v>218</v>
      </c>
      <c r="B13" s="92">
        <f>'93-100年私校獎補助款明細'!D44</f>
        <v>3313743000</v>
      </c>
      <c r="C13" s="93" t="s">
        <v>194</v>
      </c>
    </row>
    <row r="14" spans="1:3" ht="33" customHeight="1">
      <c r="A14" s="89" t="s">
        <v>203</v>
      </c>
      <c r="B14" s="92">
        <f>'93-100年私校獎補助款明細'!E44</f>
        <v>3313743000.6458187</v>
      </c>
      <c r="C14" s="93" t="s">
        <v>194</v>
      </c>
    </row>
    <row r="15" spans="1:3" ht="33" customHeight="1">
      <c r="A15" s="89" t="s">
        <v>202</v>
      </c>
      <c r="B15" s="93" t="s">
        <v>194</v>
      </c>
      <c r="C15" s="92">
        <f>'93-100年私校獎補助款明細'!F44</f>
        <v>2989742511</v>
      </c>
    </row>
    <row r="16" spans="1:3">
      <c r="A16" s="89" t="s">
        <v>195</v>
      </c>
      <c r="B16" s="93" t="s">
        <v>194</v>
      </c>
      <c r="C16" s="92">
        <f>'93-100年私校獎補助款明細'!G44</f>
        <v>2943940896</v>
      </c>
    </row>
    <row r="17" spans="1:3">
      <c r="A17" s="89" t="s">
        <v>269</v>
      </c>
      <c r="B17" s="27" t="s">
        <v>271</v>
      </c>
      <c r="C17" s="92">
        <f>'93-100年私校獎補助款明細'!H44</f>
        <v>2952243000</v>
      </c>
    </row>
    <row r="18" spans="1:3">
      <c r="A18" s="89" t="s">
        <v>270</v>
      </c>
      <c r="B18" s="27" t="s">
        <v>272</v>
      </c>
      <c r="C18" s="92">
        <f>'93-100年私校獎補助款明細'!I44</f>
        <v>2835190425</v>
      </c>
    </row>
  </sheetData>
  <mergeCells count="1">
    <mergeCell ref="A1:C1"/>
  </mergeCells>
  <phoneticPr fontId="19" type="noConversion"/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workbookViewId="0">
      <selection activeCell="C35" sqref="C35"/>
    </sheetView>
  </sheetViews>
  <sheetFormatPr defaultColWidth="8.875" defaultRowHeight="18"/>
  <cols>
    <col min="1" max="1" width="5.5" style="50" customWidth="1"/>
    <col min="2" max="2" width="28" style="50" customWidth="1"/>
    <col min="3" max="3" width="29.125" style="51" customWidth="1"/>
    <col min="4" max="4" width="3.5" style="49" hidden="1" customWidth="1"/>
    <col min="5" max="5" width="14.125" style="49" customWidth="1"/>
    <col min="6" max="8" width="14.125" style="49" bestFit="1" customWidth="1"/>
    <col min="9" max="16384" width="8.875" style="50"/>
  </cols>
  <sheetData>
    <row r="1" spans="2:4" ht="48" customHeight="1">
      <c r="B1" s="220" t="s">
        <v>147</v>
      </c>
      <c r="C1" s="220"/>
    </row>
    <row r="2" spans="2:4" ht="34.9" customHeight="1">
      <c r="B2" s="53" t="s">
        <v>150</v>
      </c>
      <c r="C2" s="54" t="s">
        <v>151</v>
      </c>
    </row>
    <row r="3" spans="2:4" ht="34.9" customHeight="1">
      <c r="B3" s="55" t="s">
        <v>142</v>
      </c>
      <c r="C3" s="52">
        <f t="shared" ref="C3:C9" si="0">D3/100000000</f>
        <v>44.917046339999999</v>
      </c>
      <c r="D3" s="49">
        <v>4491704634</v>
      </c>
    </row>
    <row r="4" spans="2:4" ht="34.9" customHeight="1">
      <c r="B4" s="55" t="s">
        <v>143</v>
      </c>
      <c r="C4" s="52">
        <f t="shared" si="0"/>
        <v>45.014380010000004</v>
      </c>
      <c r="D4" s="49">
        <v>4501438001</v>
      </c>
    </row>
    <row r="5" spans="2:4" ht="34.9" customHeight="1">
      <c r="B5" s="55" t="s">
        <v>144</v>
      </c>
      <c r="C5" s="52">
        <f t="shared" si="0"/>
        <v>36.440884969999999</v>
      </c>
      <c r="D5" s="49">
        <v>3644088497</v>
      </c>
    </row>
    <row r="6" spans="2:4" ht="34.9" customHeight="1">
      <c r="B6" s="55" t="s">
        <v>148</v>
      </c>
      <c r="C6" s="52">
        <f t="shared" si="0"/>
        <v>32.876669980000003</v>
      </c>
      <c r="D6" s="49">
        <v>3287666998</v>
      </c>
    </row>
    <row r="7" spans="2:4" ht="34.9" customHeight="1">
      <c r="B7" s="55" t="s">
        <v>149</v>
      </c>
      <c r="C7" s="52">
        <f t="shared" si="0"/>
        <v>33.13742998</v>
      </c>
      <c r="D7" s="49">
        <v>3313742998</v>
      </c>
    </row>
    <row r="8" spans="2:4" ht="34.9" customHeight="1">
      <c r="B8" s="55" t="s">
        <v>145</v>
      </c>
      <c r="C8" s="52">
        <f t="shared" si="0"/>
        <v>33.137430000000002</v>
      </c>
      <c r="D8" s="49">
        <v>3313743000</v>
      </c>
    </row>
    <row r="9" spans="2:4" ht="34.9" customHeight="1">
      <c r="B9" s="55" t="s">
        <v>146</v>
      </c>
      <c r="C9" s="52">
        <f t="shared" si="0"/>
        <v>33.137430000000002</v>
      </c>
      <c r="D9" s="49">
        <v>3313743000</v>
      </c>
    </row>
    <row r="10" spans="2:4" ht="34.9" customHeight="1">
      <c r="B10" s="56"/>
      <c r="C10" s="57"/>
    </row>
    <row r="28" spans="1:8" ht="39.6" customHeight="1">
      <c r="A28" s="221" t="s">
        <v>152</v>
      </c>
      <c r="B28" s="221"/>
      <c r="C28" s="221"/>
      <c r="D28" s="221"/>
      <c r="E28" s="221"/>
      <c r="F28" s="221"/>
    </row>
    <row r="30" spans="1:8" s="59" customFormat="1" ht="19.5">
      <c r="A30" s="58" t="s">
        <v>153</v>
      </c>
      <c r="C30" s="60"/>
      <c r="D30" s="61"/>
      <c r="E30" s="61"/>
      <c r="F30" s="61"/>
      <c r="G30" s="61"/>
      <c r="H30" s="61"/>
    </row>
  </sheetData>
  <mergeCells count="2">
    <mergeCell ref="B1:C1"/>
    <mergeCell ref="A28:F28"/>
  </mergeCells>
  <phoneticPr fontId="19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20" zoomScaleNormal="100" workbookViewId="0">
      <selection activeCell="D5" sqref="D5"/>
    </sheetView>
  </sheetViews>
  <sheetFormatPr defaultRowHeight="16.5"/>
  <cols>
    <col min="1" max="1" width="26.25" customWidth="1"/>
    <col min="2" max="4" width="15.75" style="96" customWidth="1"/>
  </cols>
  <sheetData>
    <row r="1" spans="1:4" s="97" customFormat="1" ht="25.15" customHeight="1">
      <c r="A1" s="222" t="s">
        <v>229</v>
      </c>
      <c r="B1" s="222"/>
      <c r="C1" s="222"/>
      <c r="D1" s="222"/>
    </row>
    <row r="2" spans="1:4" s="97" customFormat="1" ht="25.15" customHeight="1" thickBot="1">
      <c r="A2" s="104"/>
      <c r="B2" s="104"/>
      <c r="C2" s="104"/>
      <c r="D2" s="105" t="s">
        <v>224</v>
      </c>
    </row>
    <row r="3" spans="1:4" s="97" customFormat="1" ht="25.15" customHeight="1" thickTop="1">
      <c r="A3" s="98" t="s">
        <v>228</v>
      </c>
      <c r="B3" s="100" t="s">
        <v>225</v>
      </c>
      <c r="C3" s="100" t="s">
        <v>226</v>
      </c>
      <c r="D3" s="101" t="s">
        <v>227</v>
      </c>
    </row>
    <row r="4" spans="1:4" s="97" customFormat="1" ht="25.15" customHeight="1">
      <c r="A4" s="99" t="s">
        <v>4</v>
      </c>
      <c r="B4" s="102">
        <f>'93-100年私校獎補助款明細'!E12</f>
        <v>51235523.515460119</v>
      </c>
      <c r="C4" s="102">
        <f>'93-100年私校獎補助款明細'!F12</f>
        <v>55464491</v>
      </c>
      <c r="D4" s="86">
        <f>'93-100年私校獎補助款明細'!G12</f>
        <v>50737899</v>
      </c>
    </row>
    <row r="5" spans="1:4" s="97" customFormat="1" ht="25.15" customHeight="1">
      <c r="A5" s="106" t="s">
        <v>35</v>
      </c>
      <c r="B5" s="102">
        <f>'93-100年私校獎補助款明細'!E33</f>
        <v>74016283.800131887</v>
      </c>
      <c r="C5" s="102">
        <f>'93-100年私校獎補助款明細'!F33</f>
        <v>70541757</v>
      </c>
      <c r="D5" s="86">
        <f>'93-100年私校獎補助款明細'!G33</f>
        <v>52917777</v>
      </c>
    </row>
    <row r="6" spans="1:4" s="97" customFormat="1" ht="25.15" customHeight="1">
      <c r="A6" s="106" t="s">
        <v>222</v>
      </c>
      <c r="B6" s="102">
        <f>'93-100年私校獎補助款明細'!E34</f>
        <v>55314105.664739281</v>
      </c>
      <c r="C6" s="102">
        <f>'93-100年私校獎補助款明細'!F34</f>
        <v>59049054</v>
      </c>
      <c r="D6" s="86">
        <f>'93-100年私校獎補助款明細'!G34</f>
        <v>49146149</v>
      </c>
    </row>
    <row r="7" spans="1:4" s="97" customFormat="1" ht="25.15" customHeight="1">
      <c r="A7" s="106" t="s">
        <v>221</v>
      </c>
      <c r="B7" s="102">
        <f>'93-100年私校獎補助款明細'!E35</f>
        <v>38612595.346280448</v>
      </c>
      <c r="C7" s="102">
        <f>'93-100年私校獎補助款明細'!F35</f>
        <v>53177813</v>
      </c>
      <c r="D7" s="86">
        <f>'93-100年私校獎補助款明細'!G35</f>
        <v>37600736</v>
      </c>
    </row>
    <row r="8" spans="1:4" s="97" customFormat="1" ht="25.15" customHeight="1">
      <c r="A8" s="106" t="s">
        <v>31</v>
      </c>
      <c r="B8" s="102">
        <f>'93-100年私校獎補助款明細'!E36</f>
        <v>42437887.406017251</v>
      </c>
      <c r="C8" s="102">
        <f>'93-100年私校獎補助款明細'!F36</f>
        <v>48163760</v>
      </c>
      <c r="D8" s="86">
        <f>'93-100年私校獎補助款明細'!G36</f>
        <v>38374550</v>
      </c>
    </row>
    <row r="9" spans="1:4" s="97" customFormat="1" ht="25.15" customHeight="1">
      <c r="A9" s="106" t="s">
        <v>30</v>
      </c>
      <c r="B9" s="102">
        <f>'93-100年私校獎補助款明細'!E37</f>
        <v>30513078.586131804</v>
      </c>
      <c r="C9" s="102">
        <f>'93-100年私校獎補助款明細'!F37</f>
        <v>47832278</v>
      </c>
      <c r="D9" s="86">
        <f>'93-100年私校獎補助款明細'!G37</f>
        <v>33560053</v>
      </c>
    </row>
    <row r="10" spans="1:4" s="97" customFormat="1" ht="25.15" customHeight="1" thickBot="1">
      <c r="A10" s="107" t="s">
        <v>223</v>
      </c>
      <c r="B10" s="103">
        <f>'93-100年私校獎補助款明細'!E39</f>
        <v>26751688.214762293</v>
      </c>
      <c r="C10" s="103">
        <f>'93-100年私校獎補助款明細'!F39</f>
        <v>40902239</v>
      </c>
      <c r="D10" s="88">
        <f>'93-100年私校獎補助款明細'!G39</f>
        <v>29552954</v>
      </c>
    </row>
    <row r="11" spans="1:4" ht="17.25" thickTop="1"/>
  </sheetData>
  <mergeCells count="1">
    <mergeCell ref="A1:D1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G122"/>
  <sheetViews>
    <sheetView view="pageBreakPreview" zoomScale="8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9" sqref="D29"/>
    </sheetView>
  </sheetViews>
  <sheetFormatPr defaultColWidth="8.875" defaultRowHeight="21" customHeight="1"/>
  <cols>
    <col min="1" max="1" width="15.125" style="112" customWidth="1"/>
    <col min="2" max="2" width="16" style="46" customWidth="1"/>
    <col min="3" max="3" width="16.875" style="46" customWidth="1"/>
    <col min="4" max="5" width="16.375" style="46" customWidth="1"/>
    <col min="6" max="6" width="16.75" style="71" customWidth="1"/>
    <col min="7" max="7" width="16.125" style="71" customWidth="1"/>
    <col min="8" max="16384" width="8.875" style="45"/>
  </cols>
  <sheetData>
    <row r="1" spans="1:7" ht="26.25" customHeight="1" thickBot="1">
      <c r="A1" s="223" t="s">
        <v>231</v>
      </c>
      <c r="B1" s="223"/>
      <c r="C1" s="223"/>
      <c r="D1" s="223"/>
      <c r="E1" s="223"/>
      <c r="F1" s="223"/>
      <c r="G1" s="223"/>
    </row>
    <row r="2" spans="1:7" ht="21" customHeight="1">
      <c r="A2" s="114" t="s">
        <v>158</v>
      </c>
      <c r="B2" s="115" t="s">
        <v>134</v>
      </c>
      <c r="C2" s="115" t="s">
        <v>135</v>
      </c>
      <c r="D2" s="115" t="s">
        <v>136</v>
      </c>
      <c r="E2" s="115" t="s">
        <v>173</v>
      </c>
      <c r="F2" s="116" t="s">
        <v>219</v>
      </c>
      <c r="G2" s="117" t="s">
        <v>230</v>
      </c>
    </row>
    <row r="3" spans="1:7" ht="18" customHeight="1">
      <c r="A3" s="118" t="s">
        <v>159</v>
      </c>
      <c r="B3" s="47">
        <v>137270103</v>
      </c>
      <c r="C3" s="47">
        <v>136279528</v>
      </c>
      <c r="D3" s="47">
        <v>138585482.85795873</v>
      </c>
      <c r="E3" s="94">
        <f>'93-100年私校獎補助款明細'!F3</f>
        <v>110652133</v>
      </c>
      <c r="F3" s="109">
        <f>'93-100年私校獎補助款明細'!G3</f>
        <v>101745479</v>
      </c>
      <c r="G3" s="119">
        <f>'93-100年私校獎補助款明細'!H3</f>
        <v>104901335</v>
      </c>
    </row>
    <row r="4" spans="1:7" ht="18" customHeight="1">
      <c r="A4" s="118" t="s">
        <v>160</v>
      </c>
      <c r="B4" s="47">
        <v>138548284</v>
      </c>
      <c r="C4" s="47">
        <v>132737874</v>
      </c>
      <c r="D4" s="47">
        <v>137553347.32972056</v>
      </c>
      <c r="E4" s="94">
        <f>'93-100年私校獎補助款明細'!F4</f>
        <v>113608029</v>
      </c>
      <c r="F4" s="109">
        <f>'93-100年私校獎補助款明細'!G4</f>
        <v>123694975</v>
      </c>
      <c r="G4" s="119">
        <f>'93-100年私校獎補助款明細'!H4</f>
        <v>126123592</v>
      </c>
    </row>
    <row r="5" spans="1:7" ht="18" customHeight="1">
      <c r="A5" s="118" t="s">
        <v>161</v>
      </c>
      <c r="B5" s="47">
        <v>124898721</v>
      </c>
      <c r="C5" s="47">
        <v>119349492</v>
      </c>
      <c r="D5" s="47">
        <v>122692982.92378594</v>
      </c>
      <c r="E5" s="94">
        <f>'93-100年私校獎補助款明細'!F5</f>
        <v>105431190</v>
      </c>
      <c r="F5" s="109">
        <f>'93-100年私校獎補助款明細'!G5</f>
        <v>102817220</v>
      </c>
      <c r="G5" s="119">
        <f>'93-100年私校獎補助款明細'!H5</f>
        <v>101875657</v>
      </c>
    </row>
    <row r="6" spans="1:7" ht="18" customHeight="1">
      <c r="A6" s="118" t="s">
        <v>162</v>
      </c>
      <c r="B6" s="47">
        <v>157685914</v>
      </c>
      <c r="C6" s="47">
        <v>152989510</v>
      </c>
      <c r="D6" s="47">
        <v>150362901.37995154</v>
      </c>
      <c r="E6" s="94">
        <f>'93-100年私校獎補助款明細'!F6</f>
        <v>123791778</v>
      </c>
      <c r="F6" s="109">
        <f>'93-100年私校獎補助款明細'!G6</f>
        <v>135055893</v>
      </c>
      <c r="G6" s="119">
        <f>'93-100年私校獎補助款明細'!H6</f>
        <v>131478209</v>
      </c>
    </row>
    <row r="7" spans="1:7" ht="18" customHeight="1">
      <c r="A7" s="118" t="s">
        <v>163</v>
      </c>
      <c r="B7" s="47">
        <v>116635428</v>
      </c>
      <c r="C7" s="47">
        <v>114614314</v>
      </c>
      <c r="D7" s="47">
        <v>119442829.00334397</v>
      </c>
      <c r="E7" s="94">
        <f>'93-100年私校獎補助款明細'!F7</f>
        <v>85712747</v>
      </c>
      <c r="F7" s="109">
        <f>'93-100年私校獎補助款明細'!G7</f>
        <v>95807922</v>
      </c>
      <c r="G7" s="119">
        <f>'93-100年私校獎補助款明細'!H7</f>
        <v>94555359</v>
      </c>
    </row>
    <row r="8" spans="1:7" ht="18" customHeight="1">
      <c r="A8" s="118" t="s">
        <v>164</v>
      </c>
      <c r="B8" s="47">
        <v>106833513</v>
      </c>
      <c r="C8" s="47">
        <v>109597334</v>
      </c>
      <c r="D8" s="47">
        <v>111606002.48636502</v>
      </c>
      <c r="E8" s="94">
        <f>'93-100年私校獎補助款明細'!F8</f>
        <v>100530801</v>
      </c>
      <c r="F8" s="109">
        <f>'93-100年私校獎補助款明細'!G8</f>
        <v>88097119</v>
      </c>
      <c r="G8" s="119">
        <f>'93-100年私校獎補助款明細'!H8</f>
        <v>89400031</v>
      </c>
    </row>
    <row r="9" spans="1:7" ht="18" customHeight="1">
      <c r="A9" s="118" t="s">
        <v>165</v>
      </c>
      <c r="B9" s="47">
        <v>103965509</v>
      </c>
      <c r="C9" s="47">
        <v>98667011</v>
      </c>
      <c r="D9" s="47">
        <v>98836298.284811407</v>
      </c>
      <c r="E9" s="94">
        <f>'93-100年私校獎補助款明細'!F9</f>
        <v>76185466</v>
      </c>
      <c r="F9" s="109">
        <f>'93-100年私校獎補助款明細'!G9</f>
        <v>105616033</v>
      </c>
      <c r="G9" s="119">
        <f>'93-100年私校獎補助款明細'!H9</f>
        <v>110775658</v>
      </c>
    </row>
    <row r="10" spans="1:7" ht="18" customHeight="1">
      <c r="A10" s="118" t="s">
        <v>166</v>
      </c>
      <c r="B10" s="47">
        <v>99135249</v>
      </c>
      <c r="C10" s="47">
        <v>90031724</v>
      </c>
      <c r="D10" s="47">
        <v>89025564.689524889</v>
      </c>
      <c r="E10" s="94">
        <f>'93-100年私校獎補助款明細'!F10</f>
        <v>97411107</v>
      </c>
      <c r="F10" s="109">
        <f>'93-100年私校獎補助款明細'!G10</f>
        <v>93144107</v>
      </c>
      <c r="G10" s="119">
        <f>'93-100年私校獎補助款明細'!H10</f>
        <v>94667333</v>
      </c>
    </row>
    <row r="11" spans="1:7" ht="18" customHeight="1">
      <c r="A11" s="118" t="s">
        <v>167</v>
      </c>
      <c r="B11" s="47">
        <v>67014963</v>
      </c>
      <c r="C11" s="47">
        <v>65847812</v>
      </c>
      <c r="D11" s="47">
        <v>67038805.877084211</v>
      </c>
      <c r="E11" s="94">
        <f>'93-100年私校獎補助款明細'!F11</f>
        <v>61725197</v>
      </c>
      <c r="F11" s="109">
        <f>'93-100年私校獎補助款明細'!G11</f>
        <v>72104643</v>
      </c>
      <c r="G11" s="119">
        <f>'93-100年私校獎補助款明細'!H11</f>
        <v>69699207</v>
      </c>
    </row>
    <row r="12" spans="1:7" ht="18" customHeight="1">
      <c r="A12" s="118" t="s">
        <v>168</v>
      </c>
      <c r="B12" s="47">
        <v>54199417</v>
      </c>
      <c r="C12" s="47">
        <v>54283161</v>
      </c>
      <c r="D12" s="47">
        <v>51235523.515460119</v>
      </c>
      <c r="E12" s="94">
        <f>'93-100年私校獎補助款明細'!F12</f>
        <v>55464491</v>
      </c>
      <c r="F12" s="109">
        <f>'93-100年私校獎補助款明細'!G12</f>
        <v>50737899</v>
      </c>
      <c r="G12" s="119">
        <f>'93-100年私校獎補助款明細'!H12</f>
        <v>51057452</v>
      </c>
    </row>
    <row r="13" spans="1:7" ht="18" customHeight="1">
      <c r="A13" s="118" t="s">
        <v>169</v>
      </c>
      <c r="B13" s="47">
        <v>88428041</v>
      </c>
      <c r="C13" s="47">
        <v>85596564</v>
      </c>
      <c r="D13" s="47">
        <v>85090110.577621162</v>
      </c>
      <c r="E13" s="94">
        <f>'93-100年私校獎補助款明細'!F13</f>
        <v>88059043</v>
      </c>
      <c r="F13" s="109">
        <f>'93-100年私校獎補助款明細'!G13</f>
        <v>67316663</v>
      </c>
      <c r="G13" s="119">
        <f>'93-100年私校獎補助款明細'!H13</f>
        <v>67480129</v>
      </c>
    </row>
    <row r="14" spans="1:7" ht="18" customHeight="1">
      <c r="A14" s="118" t="s">
        <v>170</v>
      </c>
      <c r="B14" s="47">
        <v>64643889</v>
      </c>
      <c r="C14" s="47">
        <v>72417936</v>
      </c>
      <c r="D14" s="47">
        <v>65630892.900828652</v>
      </c>
      <c r="E14" s="94">
        <f>'93-100年私校獎補助款明細'!F14</f>
        <v>70242741</v>
      </c>
      <c r="F14" s="109">
        <f>'93-100年私校獎補助款明細'!G14</f>
        <v>62671656</v>
      </c>
      <c r="G14" s="119">
        <f>'93-100年私校獎補助款明細'!H14</f>
        <v>61034168</v>
      </c>
    </row>
    <row r="15" spans="1:7" ht="18" customHeight="1">
      <c r="A15" s="118" t="s">
        <v>171</v>
      </c>
      <c r="B15" s="47">
        <v>76701071</v>
      </c>
      <c r="C15" s="47">
        <v>76311466</v>
      </c>
      <c r="D15" s="47">
        <v>74330668.238543719</v>
      </c>
      <c r="E15" s="94">
        <f>'93-100年私校獎補助款明細'!F15</f>
        <v>61088559</v>
      </c>
      <c r="F15" s="109">
        <f>'93-100年私校獎補助款明細'!G15</f>
        <v>65948085</v>
      </c>
      <c r="G15" s="119">
        <f>'93-100年私校獎補助款明細'!H15</f>
        <v>67769070</v>
      </c>
    </row>
    <row r="16" spans="1:7" ht="18" customHeight="1">
      <c r="A16" s="120" t="s">
        <v>172</v>
      </c>
      <c r="B16" s="75">
        <f t="shared" ref="B16:G16" si="0">SUM(B3:B15)</f>
        <v>1335960102</v>
      </c>
      <c r="C16" s="75">
        <f t="shared" si="0"/>
        <v>1308723726</v>
      </c>
      <c r="D16" s="75">
        <f t="shared" si="0"/>
        <v>1311431410.0649998</v>
      </c>
      <c r="E16" s="75">
        <f t="shared" si="0"/>
        <v>1149903282</v>
      </c>
      <c r="F16" s="75">
        <f t="shared" si="0"/>
        <v>1164757694</v>
      </c>
      <c r="G16" s="121">
        <f t="shared" si="0"/>
        <v>1170817200</v>
      </c>
    </row>
    <row r="17" spans="1:7" s="74" customFormat="1" ht="18" customHeight="1">
      <c r="A17" s="122" t="s">
        <v>233</v>
      </c>
      <c r="B17" s="76">
        <f t="shared" ref="B17:G17" si="1">B16/B49</f>
        <v>0.40315742735822147</v>
      </c>
      <c r="C17" s="76">
        <f t="shared" si="1"/>
        <v>0.39493820914898953</v>
      </c>
      <c r="D17" s="76">
        <f t="shared" si="1"/>
        <v>0.39575531651350554</v>
      </c>
      <c r="E17" s="76">
        <f t="shared" si="1"/>
        <v>0.38461615934122162</v>
      </c>
      <c r="F17" s="76">
        <f t="shared" si="1"/>
        <v>0.39564574668689273</v>
      </c>
      <c r="G17" s="123">
        <f t="shared" si="1"/>
        <v>0.39658564691321141</v>
      </c>
    </row>
    <row r="18" spans="1:7" ht="18" customHeight="1">
      <c r="A18" s="118" t="s">
        <v>174</v>
      </c>
      <c r="B18" s="47">
        <v>129442010</v>
      </c>
      <c r="C18" s="47">
        <v>125895866</v>
      </c>
      <c r="D18" s="47">
        <v>127569051.36025208</v>
      </c>
      <c r="E18" s="94">
        <f>'93-100年私校獎補助款明細'!F17</f>
        <v>120203240</v>
      </c>
      <c r="F18" s="109">
        <f>'93-100年私校獎補助款明細'!G17</f>
        <v>123303108</v>
      </c>
      <c r="G18" s="119">
        <f>'93-100年私校獎補助款明細'!H17</f>
        <v>125059012</v>
      </c>
    </row>
    <row r="19" spans="1:7" ht="18" customHeight="1">
      <c r="A19" s="118" t="s">
        <v>175</v>
      </c>
      <c r="B19" s="47">
        <v>147702526</v>
      </c>
      <c r="C19" s="47">
        <v>141636576</v>
      </c>
      <c r="D19" s="47">
        <v>137965063.31705219</v>
      </c>
      <c r="E19" s="94">
        <f>'93-100年私校獎補助款明細'!F18</f>
        <v>126024761</v>
      </c>
      <c r="F19" s="109">
        <f>'93-100年私校獎補助款明細'!G18</f>
        <v>139170379</v>
      </c>
      <c r="G19" s="119">
        <f>'93-100年私校獎補助款明細'!H18</f>
        <v>143851068</v>
      </c>
    </row>
    <row r="20" spans="1:7" ht="18" customHeight="1">
      <c r="A20" s="118" t="s">
        <v>176</v>
      </c>
      <c r="B20" s="47">
        <v>96897325</v>
      </c>
      <c r="C20" s="47">
        <v>98303935</v>
      </c>
      <c r="D20" s="47">
        <v>93599285.299849853</v>
      </c>
      <c r="E20" s="94">
        <f>'93-100年私校獎補助款明細'!F19</f>
        <v>73912637</v>
      </c>
      <c r="F20" s="109">
        <f>'93-100年私校獎補助款明細'!G19</f>
        <v>78410425</v>
      </c>
      <c r="G20" s="119">
        <f>'93-100年私校獎補助款明細'!H19</f>
        <v>76112373</v>
      </c>
    </row>
    <row r="21" spans="1:7" ht="18" customHeight="1">
      <c r="A21" s="118" t="s">
        <v>177</v>
      </c>
      <c r="B21" s="47">
        <v>123225780</v>
      </c>
      <c r="C21" s="47">
        <v>118992177</v>
      </c>
      <c r="D21" s="47">
        <v>119683389.30863419</v>
      </c>
      <c r="E21" s="94">
        <f>'93-100年私校獎補助款明細'!F20</f>
        <v>128825611</v>
      </c>
      <c r="F21" s="109">
        <f>'93-100年私校獎補助款明細'!G20</f>
        <v>124673680</v>
      </c>
      <c r="G21" s="119">
        <f>'93-100年私校獎補助款明細'!H20</f>
        <v>121048196</v>
      </c>
    </row>
    <row r="22" spans="1:7" ht="18" customHeight="1">
      <c r="A22" s="118" t="s">
        <v>178</v>
      </c>
      <c r="B22" s="47">
        <v>90231553</v>
      </c>
      <c r="C22" s="47">
        <v>87933409</v>
      </c>
      <c r="D22" s="47">
        <v>82709792.637989521</v>
      </c>
      <c r="E22" s="94">
        <f>'93-100年私校獎補助款明細'!F21</f>
        <v>73239720</v>
      </c>
      <c r="F22" s="109">
        <f>'93-100年私校獎補助款明細'!G21</f>
        <v>77540411</v>
      </c>
      <c r="G22" s="119">
        <f>'93-100年私校獎補助款明細'!H21</f>
        <v>75935233</v>
      </c>
    </row>
    <row r="23" spans="1:7" ht="18" customHeight="1">
      <c r="A23" s="118" t="s">
        <v>179</v>
      </c>
      <c r="B23" s="47">
        <v>99363555</v>
      </c>
      <c r="C23" s="47">
        <v>103015038</v>
      </c>
      <c r="D23" s="47">
        <v>97118140.41833204</v>
      </c>
      <c r="E23" s="94">
        <f>'93-100年私校獎補助款明細'!F22</f>
        <v>69805042</v>
      </c>
      <c r="F23" s="109">
        <f>'93-100年私校獎補助款明細'!G22</f>
        <v>68361595</v>
      </c>
      <c r="G23" s="119">
        <f>'93-100年私校獎補助款明細'!H22</f>
        <v>72564006</v>
      </c>
    </row>
    <row r="24" spans="1:7" ht="18" customHeight="1">
      <c r="A24" s="118" t="s">
        <v>180</v>
      </c>
      <c r="B24" s="47">
        <v>111060204</v>
      </c>
      <c r="C24" s="47">
        <v>115074890</v>
      </c>
      <c r="D24" s="47">
        <v>113822165.5228902</v>
      </c>
      <c r="E24" s="94">
        <f>'93-100年私校獎補助款明細'!F23</f>
        <v>105519742</v>
      </c>
      <c r="F24" s="109">
        <f>'93-100年私校獎補助款明細'!G23</f>
        <v>102109690</v>
      </c>
      <c r="G24" s="119">
        <f>'93-100年私校獎補助款明細'!H23</f>
        <v>102650830</v>
      </c>
    </row>
    <row r="25" spans="1:7" ht="18" customHeight="1">
      <c r="A25" s="120" t="s">
        <v>156</v>
      </c>
      <c r="B25" s="75">
        <f t="shared" ref="B25:G25" si="2">SUM(B18:B24)</f>
        <v>797922953</v>
      </c>
      <c r="C25" s="75">
        <f t="shared" si="2"/>
        <v>790851891</v>
      </c>
      <c r="D25" s="75">
        <f t="shared" si="2"/>
        <v>772466887.86500013</v>
      </c>
      <c r="E25" s="75">
        <f t="shared" si="2"/>
        <v>697530753</v>
      </c>
      <c r="F25" s="75">
        <f t="shared" si="2"/>
        <v>713569288</v>
      </c>
      <c r="G25" s="121">
        <f t="shared" si="2"/>
        <v>717220718</v>
      </c>
    </row>
    <row r="26" spans="1:7" s="74" customFormat="1" ht="18" customHeight="1">
      <c r="A26" s="122" t="s">
        <v>233</v>
      </c>
      <c r="B26" s="76">
        <f t="shared" ref="B26:G26" si="3">B25/B49</f>
        <v>0.24079204497198006</v>
      </c>
      <c r="C26" s="76">
        <f t="shared" si="3"/>
        <v>0.23865818532094976</v>
      </c>
      <c r="D26" s="76">
        <f t="shared" si="3"/>
        <v>0.2331100775511116</v>
      </c>
      <c r="E26" s="76">
        <f t="shared" si="3"/>
        <v>0.2333079689751249</v>
      </c>
      <c r="F26" s="76">
        <f t="shared" si="3"/>
        <v>0.24238573843977063</v>
      </c>
      <c r="G26" s="123">
        <f t="shared" si="3"/>
        <v>0.2429409496440503</v>
      </c>
    </row>
    <row r="27" spans="1:7" ht="18" customHeight="1">
      <c r="A27" s="118" t="s">
        <v>181</v>
      </c>
      <c r="B27" s="47">
        <v>125127592</v>
      </c>
      <c r="C27" s="47">
        <v>131404976</v>
      </c>
      <c r="D27" s="47">
        <v>136516047.59621412</v>
      </c>
      <c r="E27" s="94">
        <f>'93-100年私校獎補助款明細'!F25</f>
        <v>106414300</v>
      </c>
      <c r="F27" s="109">
        <f>'93-100年私校獎補助款明細'!G25</f>
        <v>118872329</v>
      </c>
      <c r="G27" s="119">
        <f>'93-100年私校獎補助款明細'!H25</f>
        <v>117850677</v>
      </c>
    </row>
    <row r="28" spans="1:7" ht="18" customHeight="1">
      <c r="A28" s="118" t="s">
        <v>182</v>
      </c>
      <c r="B28" s="47">
        <v>132011126</v>
      </c>
      <c r="C28" s="47">
        <v>129477547</v>
      </c>
      <c r="D28" s="47">
        <v>131613205</v>
      </c>
      <c r="E28" s="94">
        <f>'93-100年私校獎補助款明細'!F26</f>
        <v>96299786</v>
      </c>
      <c r="F28" s="109">
        <f>'93-100年私校獎補助款明細'!G26</f>
        <v>106025367</v>
      </c>
      <c r="G28" s="119">
        <f>'93-100年私校獎補助款明細'!H26</f>
        <v>108173483</v>
      </c>
    </row>
    <row r="29" spans="1:7" ht="18" customHeight="1">
      <c r="A29" s="118" t="s">
        <v>183</v>
      </c>
      <c r="B29" s="47">
        <v>128356777</v>
      </c>
      <c r="C29" s="47">
        <v>138326197</v>
      </c>
      <c r="D29" s="47">
        <v>134115136.83917324</v>
      </c>
      <c r="E29" s="94">
        <f>'93-100年私校獎補助款明細'!F27</f>
        <v>115819770</v>
      </c>
      <c r="F29" s="109">
        <f>'93-100年私校獎補助款明細'!G27</f>
        <v>128519087</v>
      </c>
      <c r="G29" s="119">
        <f>'93-100年私校獎補助款明細'!H27</f>
        <v>123251609</v>
      </c>
    </row>
    <row r="30" spans="1:7" ht="18" customHeight="1">
      <c r="A30" s="118" t="s">
        <v>117</v>
      </c>
      <c r="B30" s="47">
        <v>88564803</v>
      </c>
      <c r="C30" s="47">
        <v>89481322</v>
      </c>
      <c r="D30" s="47">
        <v>87077087.427339971</v>
      </c>
      <c r="E30" s="94">
        <f>'93-100年私校獎補助款明細'!F28</f>
        <v>72132757</v>
      </c>
      <c r="F30" s="109">
        <f>'93-100年私校獎補助款明細'!G28</f>
        <v>73664728</v>
      </c>
      <c r="G30" s="119">
        <f>'93-100年私校獎補助款明細'!H28</f>
        <v>72699222</v>
      </c>
    </row>
    <row r="31" spans="1:7" ht="18" customHeight="1">
      <c r="A31" s="118" t="s">
        <v>118</v>
      </c>
      <c r="B31" s="47">
        <v>153655582</v>
      </c>
      <c r="C31" s="47">
        <v>151419571</v>
      </c>
      <c r="D31" s="47">
        <v>152492082.01101565</v>
      </c>
      <c r="E31" s="94">
        <f>'93-100年私校獎補助款明細'!F29</f>
        <v>104913263</v>
      </c>
      <c r="F31" s="109">
        <f>'93-100年私校獎補助款明細'!G29</f>
        <v>114701825</v>
      </c>
      <c r="G31" s="119">
        <f>'93-100年私校獎補助款明細'!H29</f>
        <v>121005637</v>
      </c>
    </row>
    <row r="32" spans="1:7" ht="18" customHeight="1">
      <c r="A32" s="118" t="s">
        <v>119</v>
      </c>
      <c r="B32" s="47">
        <v>109777609</v>
      </c>
      <c r="C32" s="47">
        <v>109207796</v>
      </c>
      <c r="D32" s="47">
        <v>114595821.07707614</v>
      </c>
      <c r="E32" s="94">
        <f>'93-100年私校獎補助款明細'!F30</f>
        <v>98779388</v>
      </c>
      <c r="F32" s="109">
        <f>'93-100年私校獎補助款明細'!G30</f>
        <v>78721947</v>
      </c>
      <c r="G32" s="119">
        <f>'93-100年私校獎補助款明細'!H30</f>
        <v>77550066</v>
      </c>
    </row>
    <row r="33" spans="1:7" ht="18" customHeight="1">
      <c r="A33" s="120" t="s">
        <v>157</v>
      </c>
      <c r="B33" s="75">
        <f t="shared" ref="B33:G33" si="4">SUM(B27:B32)</f>
        <v>737493489</v>
      </c>
      <c r="C33" s="75">
        <f t="shared" si="4"/>
        <v>749317409</v>
      </c>
      <c r="D33" s="75">
        <f t="shared" si="4"/>
        <v>756409379.95081925</v>
      </c>
      <c r="E33" s="75">
        <f t="shared" si="4"/>
        <v>594359264</v>
      </c>
      <c r="F33" s="75">
        <f t="shared" si="4"/>
        <v>620505283</v>
      </c>
      <c r="G33" s="121">
        <f t="shared" si="4"/>
        <v>620530694</v>
      </c>
    </row>
    <row r="34" spans="1:7" s="74" customFormat="1" ht="18" customHeight="1">
      <c r="A34" s="122" t="s">
        <v>233</v>
      </c>
      <c r="B34" s="76">
        <f t="shared" ref="B34:G34" si="5">B33/B49</f>
        <v>0.22255603088263395</v>
      </c>
      <c r="C34" s="76">
        <f t="shared" si="5"/>
        <v>0.22612417710124172</v>
      </c>
      <c r="D34" s="76">
        <f t="shared" si="5"/>
        <v>0.22826434633084153</v>
      </c>
      <c r="E34" s="76">
        <f t="shared" si="5"/>
        <v>0.19879948250165547</v>
      </c>
      <c r="F34" s="76">
        <f t="shared" si="5"/>
        <v>0.2107736890516704</v>
      </c>
      <c r="G34" s="123">
        <f t="shared" si="5"/>
        <v>0.21018957247082981</v>
      </c>
    </row>
    <row r="35" spans="1:7" ht="18" customHeight="1">
      <c r="A35" s="118" t="s">
        <v>184</v>
      </c>
      <c r="B35" s="47">
        <v>80612274</v>
      </c>
      <c r="C35" s="47">
        <v>79741247</v>
      </c>
      <c r="D35" s="47">
        <v>74016283.800131887</v>
      </c>
      <c r="E35" s="94">
        <f>'93-100年私校獎補助款明細'!F33</f>
        <v>70541757</v>
      </c>
      <c r="F35" s="109">
        <f>'93-100年私校獎補助款明細'!G33</f>
        <v>52917777</v>
      </c>
      <c r="G35" s="119">
        <f>'93-100年私校獎補助款明細'!H33</f>
        <v>52647949</v>
      </c>
    </row>
    <row r="36" spans="1:7" ht="18" customHeight="1">
      <c r="A36" s="118" t="s">
        <v>185</v>
      </c>
      <c r="B36" s="73">
        <v>53291516</v>
      </c>
      <c r="C36" s="73">
        <v>55172145</v>
      </c>
      <c r="D36" s="73">
        <v>55314105.664739281</v>
      </c>
      <c r="E36" s="95">
        <f>'93-100年私校獎補助款明細'!F34</f>
        <v>59049054</v>
      </c>
      <c r="F36" s="109">
        <f>'93-100年私校獎補助款明細'!G34</f>
        <v>49146149</v>
      </c>
      <c r="G36" s="119">
        <f>'93-100年私校獎補助款明細'!H34</f>
        <v>50111188</v>
      </c>
    </row>
    <row r="37" spans="1:7" ht="18" customHeight="1">
      <c r="A37" s="118" t="s">
        <v>192</v>
      </c>
      <c r="B37" s="47">
        <v>26840899</v>
      </c>
      <c r="C37" s="47">
        <v>40849541</v>
      </c>
      <c r="D37" s="47">
        <v>38612595.346280448</v>
      </c>
      <c r="E37" s="94">
        <f>'93-100年私校獎補助款明細'!F35</f>
        <v>53177813</v>
      </c>
      <c r="F37" s="109">
        <f>'93-100年私校獎補助款明細'!G35</f>
        <v>37600736</v>
      </c>
      <c r="G37" s="119">
        <f>'93-100年私校獎補助款明細'!H35</f>
        <v>38514752</v>
      </c>
    </row>
    <row r="38" spans="1:7" ht="18" customHeight="1">
      <c r="A38" s="118" t="s">
        <v>186</v>
      </c>
      <c r="B38" s="47">
        <v>15086634</v>
      </c>
      <c r="C38" s="47">
        <v>15044434</v>
      </c>
      <c r="D38" s="47">
        <v>42437887.406017251</v>
      </c>
      <c r="E38" s="94">
        <f>'93-100年私校獎補助款明細'!F36</f>
        <v>48163760</v>
      </c>
      <c r="F38" s="109">
        <f>'93-100年私校獎補助款明細'!G36</f>
        <v>38374550</v>
      </c>
      <c r="G38" s="119">
        <f>'93-100年私校獎補助款明細'!H36</f>
        <v>35710599</v>
      </c>
    </row>
    <row r="39" spans="1:7" ht="18" customHeight="1">
      <c r="A39" s="118" t="s">
        <v>187</v>
      </c>
      <c r="B39" s="47">
        <v>39850773</v>
      </c>
      <c r="C39" s="47">
        <v>38414531</v>
      </c>
      <c r="D39" s="47">
        <v>30513078.586131804</v>
      </c>
      <c r="E39" s="94">
        <f>'93-100年私校獎補助款明細'!F37</f>
        <v>47832278</v>
      </c>
      <c r="F39" s="109">
        <f>'93-100年私校獎補助款明細'!G37</f>
        <v>33560053</v>
      </c>
      <c r="G39" s="119">
        <f>'93-100年私校獎補助款明細'!H37</f>
        <v>33700812</v>
      </c>
    </row>
    <row r="40" spans="1:7" ht="18" customHeight="1">
      <c r="A40" s="118" t="s">
        <v>188</v>
      </c>
      <c r="B40" s="47">
        <v>67808889</v>
      </c>
      <c r="C40" s="47">
        <v>73715028</v>
      </c>
      <c r="D40" s="47">
        <v>74339121.708436325</v>
      </c>
      <c r="E40" s="94">
        <f>'93-100年私校獎補助款明細'!F38</f>
        <v>72472552</v>
      </c>
      <c r="F40" s="109">
        <f>'93-100年私校獎補助款明細'!G38</f>
        <v>59158720</v>
      </c>
      <c r="G40" s="119">
        <f>'93-100年私校獎補助款明細'!H38</f>
        <v>59059147</v>
      </c>
    </row>
    <row r="41" spans="1:7" ht="18" customHeight="1">
      <c r="A41" s="118" t="s">
        <v>189</v>
      </c>
      <c r="B41" s="47">
        <v>33015834</v>
      </c>
      <c r="C41" s="47">
        <v>30283545</v>
      </c>
      <c r="D41" s="47">
        <v>26751688.214762293</v>
      </c>
      <c r="E41" s="94">
        <f>'93-100年私校獎補助款明細'!F39</f>
        <v>40902239</v>
      </c>
      <c r="F41" s="109">
        <f>'93-100年私校獎補助款明細'!G39</f>
        <v>29552954</v>
      </c>
      <c r="G41" s="119">
        <f>'93-100年私校獎補助款明細'!H39</f>
        <v>29505155</v>
      </c>
    </row>
    <row r="42" spans="1:7" ht="18" customHeight="1">
      <c r="A42" s="118" t="s">
        <v>190</v>
      </c>
      <c r="B42" s="47">
        <v>55983239</v>
      </c>
      <c r="C42" s="47">
        <v>58008794</v>
      </c>
      <c r="D42" s="47">
        <v>56547077.48972775</v>
      </c>
      <c r="E42" s="94">
        <f>'93-100年私校獎補助款明細'!F40</f>
        <v>73682659</v>
      </c>
      <c r="F42" s="109">
        <f>'93-100年私校獎補助款明細'!G40</f>
        <v>55552773</v>
      </c>
      <c r="G42" s="119">
        <f>'93-100年私校獎補助款明細'!H40</f>
        <v>52247347</v>
      </c>
    </row>
    <row r="43" spans="1:7" ht="18" customHeight="1">
      <c r="A43" s="118" t="s">
        <v>191</v>
      </c>
      <c r="B43" s="47">
        <v>69876396</v>
      </c>
      <c r="C43" s="47">
        <v>73620709</v>
      </c>
      <c r="D43" s="47">
        <v>74903484.548772931</v>
      </c>
      <c r="E43" s="94">
        <f>'93-100年私校獎補助款明細'!F41</f>
        <v>81627100</v>
      </c>
      <c r="F43" s="109">
        <f>'93-100年私校獎補助款明細'!G41</f>
        <v>88744919</v>
      </c>
      <c r="G43" s="119">
        <f>'93-100年私校獎補助款明細'!H41</f>
        <v>91677439</v>
      </c>
    </row>
    <row r="44" spans="1:7" ht="18" customHeight="1">
      <c r="A44" s="120" t="s">
        <v>232</v>
      </c>
      <c r="B44" s="75">
        <f t="shared" ref="B44:G44" si="6">SUM(B35:B43)</f>
        <v>442366454</v>
      </c>
      <c r="C44" s="75">
        <f t="shared" si="6"/>
        <v>464849974</v>
      </c>
      <c r="D44" s="75">
        <f t="shared" si="6"/>
        <v>473435322.76499993</v>
      </c>
      <c r="E44" s="75">
        <f t="shared" si="6"/>
        <v>547449212</v>
      </c>
      <c r="F44" s="75">
        <f t="shared" si="6"/>
        <v>444608631</v>
      </c>
      <c r="G44" s="121">
        <f t="shared" si="6"/>
        <v>443174388</v>
      </c>
    </row>
    <row r="45" spans="1:7" s="74" customFormat="1" ht="18" customHeight="1">
      <c r="A45" s="122" t="s">
        <v>233</v>
      </c>
      <c r="B45" s="76">
        <f t="shared" ref="B45:G45" si="7">B44/B49</f>
        <v>0.13349449678716455</v>
      </c>
      <c r="C45" s="76">
        <f t="shared" si="7"/>
        <v>0.14027942842881902</v>
      </c>
      <c r="D45" s="76">
        <f t="shared" si="7"/>
        <v>0.14287025960454133</v>
      </c>
      <c r="E45" s="76">
        <f t="shared" si="7"/>
        <v>0.18310915069970052</v>
      </c>
      <c r="F45" s="76">
        <f t="shared" si="7"/>
        <v>0.15102498545541451</v>
      </c>
      <c r="G45" s="123">
        <f t="shared" si="7"/>
        <v>0.15011446821958763</v>
      </c>
    </row>
    <row r="46" spans="1:7" ht="18" customHeight="1">
      <c r="A46" s="118" t="s">
        <v>193</v>
      </c>
      <c r="B46" s="47"/>
      <c r="C46" s="47"/>
      <c r="D46" s="47"/>
      <c r="E46" s="94">
        <v>500000</v>
      </c>
      <c r="F46" s="109">
        <f>'93-100年私校獎補助款明細'!G43</f>
        <v>500000</v>
      </c>
      <c r="G46" s="119">
        <f>'93-100年私校獎補助款明細'!H43</f>
        <v>500000</v>
      </c>
    </row>
    <row r="47" spans="1:7" ht="18" customHeight="1">
      <c r="A47" s="120" t="s">
        <v>234</v>
      </c>
      <c r="B47" s="75">
        <f t="shared" ref="B47:G47" si="8">SUM(B46)</f>
        <v>0</v>
      </c>
      <c r="C47" s="75">
        <f t="shared" si="8"/>
        <v>0</v>
      </c>
      <c r="D47" s="75">
        <f t="shared" si="8"/>
        <v>0</v>
      </c>
      <c r="E47" s="75">
        <f t="shared" si="8"/>
        <v>500000</v>
      </c>
      <c r="F47" s="75">
        <f t="shared" si="8"/>
        <v>500000</v>
      </c>
      <c r="G47" s="121">
        <f t="shared" si="8"/>
        <v>500000</v>
      </c>
    </row>
    <row r="48" spans="1:7" s="74" customFormat="1" ht="18" customHeight="1">
      <c r="A48" s="122" t="s">
        <v>233</v>
      </c>
      <c r="B48" s="113">
        <f t="shared" ref="B48:G48" si="9">B46/B49</f>
        <v>0</v>
      </c>
      <c r="C48" s="113">
        <f t="shared" si="9"/>
        <v>0</v>
      </c>
      <c r="D48" s="113">
        <f t="shared" si="9"/>
        <v>0</v>
      </c>
      <c r="E48" s="113">
        <f t="shared" si="9"/>
        <v>1.6723848229751448E-4</v>
      </c>
      <c r="F48" s="113">
        <f t="shared" si="9"/>
        <v>1.6984036625170072E-4</v>
      </c>
      <c r="G48" s="124">
        <f t="shared" si="9"/>
        <v>1.6936275232086248E-4</v>
      </c>
    </row>
    <row r="49" spans="1:7" ht="21.6" customHeight="1" thickBot="1">
      <c r="A49" s="125" t="s">
        <v>127</v>
      </c>
      <c r="B49" s="126">
        <f t="shared" ref="B49:G49" si="10">SUM(B16,B25,B33,B44,B47)</f>
        <v>3313742998</v>
      </c>
      <c r="C49" s="126">
        <f t="shared" si="10"/>
        <v>3313743000</v>
      </c>
      <c r="D49" s="126">
        <f t="shared" si="10"/>
        <v>3313743000.6458192</v>
      </c>
      <c r="E49" s="126">
        <f t="shared" si="10"/>
        <v>2989742511</v>
      </c>
      <c r="F49" s="126">
        <f t="shared" si="10"/>
        <v>2943940896</v>
      </c>
      <c r="G49" s="127">
        <f t="shared" si="10"/>
        <v>2952243000</v>
      </c>
    </row>
    <row r="50" spans="1:7" ht="21" customHeight="1">
      <c r="A50" s="110"/>
    </row>
    <row r="51" spans="1:7" ht="21" customHeight="1">
      <c r="A51" s="111"/>
    </row>
    <row r="52" spans="1:7" ht="21" customHeight="1">
      <c r="A52" s="110"/>
    </row>
    <row r="53" spans="1:7" ht="21" customHeight="1">
      <c r="A53" s="110"/>
    </row>
    <row r="54" spans="1:7" ht="21" customHeight="1">
      <c r="A54" s="110"/>
    </row>
    <row r="55" spans="1:7" ht="21" customHeight="1">
      <c r="A55" s="110"/>
    </row>
    <row r="56" spans="1:7" ht="21" customHeight="1">
      <c r="A56" s="110"/>
    </row>
    <row r="57" spans="1:7" ht="21" customHeight="1">
      <c r="A57" s="110"/>
    </row>
    <row r="58" spans="1:7" ht="21" customHeight="1">
      <c r="A58" s="110"/>
    </row>
    <row r="59" spans="1:7" ht="21" customHeight="1">
      <c r="A59" s="110"/>
    </row>
    <row r="60" spans="1:7" ht="21" customHeight="1">
      <c r="A60" s="110"/>
    </row>
    <row r="61" spans="1:7" ht="21" customHeight="1">
      <c r="A61" s="110"/>
    </row>
    <row r="62" spans="1:7" ht="21" customHeight="1">
      <c r="A62" s="110"/>
    </row>
    <row r="63" spans="1:7" ht="21" customHeight="1">
      <c r="A63" s="110"/>
    </row>
    <row r="64" spans="1:7" ht="21" customHeight="1">
      <c r="A64" s="110"/>
    </row>
    <row r="65" spans="1:1" ht="21" customHeight="1">
      <c r="A65" s="110"/>
    </row>
    <row r="66" spans="1:1" ht="21" customHeight="1">
      <c r="A66" s="110"/>
    </row>
    <row r="67" spans="1:1" ht="21" customHeight="1">
      <c r="A67" s="110"/>
    </row>
    <row r="68" spans="1:1" ht="21" customHeight="1">
      <c r="A68" s="110"/>
    </row>
    <row r="69" spans="1:1" ht="21" customHeight="1">
      <c r="A69" s="110"/>
    </row>
    <row r="70" spans="1:1" ht="21" customHeight="1">
      <c r="A70" s="110"/>
    </row>
    <row r="71" spans="1:1" ht="21" customHeight="1">
      <c r="A71" s="110"/>
    </row>
    <row r="72" spans="1:1" ht="21" customHeight="1">
      <c r="A72" s="110"/>
    </row>
    <row r="73" spans="1:1" ht="21" customHeight="1">
      <c r="A73" s="110"/>
    </row>
    <row r="74" spans="1:1" ht="21" customHeight="1">
      <c r="A74" s="110"/>
    </row>
    <row r="75" spans="1:1" ht="21" customHeight="1">
      <c r="A75" s="110"/>
    </row>
    <row r="76" spans="1:1" ht="21" customHeight="1">
      <c r="A76" s="110"/>
    </row>
    <row r="77" spans="1:1" ht="21" customHeight="1">
      <c r="A77" s="110"/>
    </row>
    <row r="78" spans="1:1" ht="21" customHeight="1">
      <c r="A78" s="110"/>
    </row>
    <row r="79" spans="1:1" ht="21" customHeight="1">
      <c r="A79" s="110"/>
    </row>
    <row r="80" spans="1:1" ht="21" customHeight="1">
      <c r="A80" s="110"/>
    </row>
    <row r="81" spans="1:1" ht="21" customHeight="1">
      <c r="A81" s="110"/>
    </row>
    <row r="82" spans="1:1" ht="21" customHeight="1">
      <c r="A82" s="110"/>
    </row>
    <row r="83" spans="1:1" ht="21" customHeight="1">
      <c r="A83" s="110"/>
    </row>
    <row r="84" spans="1:1" ht="21" customHeight="1">
      <c r="A84" s="110"/>
    </row>
    <row r="85" spans="1:1" ht="21" customHeight="1">
      <c r="A85" s="110"/>
    </row>
    <row r="86" spans="1:1" ht="21" customHeight="1">
      <c r="A86" s="110"/>
    </row>
    <row r="87" spans="1:1" ht="21" customHeight="1">
      <c r="A87" s="110"/>
    </row>
    <row r="88" spans="1:1" ht="21" customHeight="1">
      <c r="A88" s="110"/>
    </row>
    <row r="89" spans="1:1" ht="21" customHeight="1">
      <c r="A89" s="110"/>
    </row>
    <row r="90" spans="1:1" ht="21" customHeight="1">
      <c r="A90" s="110"/>
    </row>
    <row r="91" spans="1:1" ht="21" customHeight="1">
      <c r="A91" s="110"/>
    </row>
    <row r="92" spans="1:1" ht="21" customHeight="1">
      <c r="A92" s="110"/>
    </row>
    <row r="93" spans="1:1" ht="21" customHeight="1">
      <c r="A93" s="110"/>
    </row>
    <row r="94" spans="1:1" ht="21" customHeight="1">
      <c r="A94" s="110"/>
    </row>
    <row r="95" spans="1:1" ht="21" customHeight="1">
      <c r="A95" s="110"/>
    </row>
    <row r="96" spans="1:1" ht="21" customHeight="1">
      <c r="A96" s="110"/>
    </row>
    <row r="97" spans="1:1" ht="21" customHeight="1">
      <c r="A97" s="110"/>
    </row>
    <row r="98" spans="1:1" ht="21" customHeight="1">
      <c r="A98" s="110"/>
    </row>
    <row r="99" spans="1:1" ht="21" customHeight="1">
      <c r="A99" s="110"/>
    </row>
    <row r="100" spans="1:1" ht="21" customHeight="1">
      <c r="A100" s="110"/>
    </row>
    <row r="101" spans="1:1" ht="21" customHeight="1">
      <c r="A101" s="110"/>
    </row>
    <row r="102" spans="1:1" ht="21" customHeight="1">
      <c r="A102" s="110"/>
    </row>
    <row r="103" spans="1:1" ht="21" customHeight="1">
      <c r="A103" s="110"/>
    </row>
    <row r="104" spans="1:1" ht="21" customHeight="1">
      <c r="A104" s="110"/>
    </row>
    <row r="105" spans="1:1" ht="21" customHeight="1">
      <c r="A105" s="110"/>
    </row>
    <row r="106" spans="1:1" ht="21" customHeight="1">
      <c r="A106" s="110"/>
    </row>
    <row r="107" spans="1:1" ht="21" customHeight="1">
      <c r="A107" s="110"/>
    </row>
    <row r="108" spans="1:1" ht="21" customHeight="1">
      <c r="A108" s="110"/>
    </row>
    <row r="109" spans="1:1" ht="21" customHeight="1">
      <c r="A109" s="110"/>
    </row>
    <row r="110" spans="1:1" ht="21" customHeight="1">
      <c r="A110" s="110"/>
    </row>
    <row r="111" spans="1:1" ht="21" customHeight="1">
      <c r="A111" s="110"/>
    </row>
    <row r="112" spans="1:1" ht="21" customHeight="1">
      <c r="A112" s="110"/>
    </row>
    <row r="113" spans="1:1" ht="21" customHeight="1">
      <c r="A113" s="110"/>
    </row>
    <row r="114" spans="1:1" ht="21" customHeight="1">
      <c r="A114" s="110"/>
    </row>
    <row r="115" spans="1:1" ht="21" customHeight="1">
      <c r="A115" s="110"/>
    </row>
    <row r="116" spans="1:1" ht="21" customHeight="1">
      <c r="A116" s="110"/>
    </row>
    <row r="117" spans="1:1" ht="21" customHeight="1">
      <c r="A117" s="110"/>
    </row>
    <row r="118" spans="1:1" ht="21" customHeight="1">
      <c r="A118" s="110"/>
    </row>
    <row r="119" spans="1:1" ht="21" customHeight="1">
      <c r="A119" s="110"/>
    </row>
    <row r="120" spans="1:1" ht="21" customHeight="1">
      <c r="A120" s="110"/>
    </row>
    <row r="121" spans="1:1" ht="21" customHeight="1">
      <c r="A121" s="110"/>
    </row>
    <row r="122" spans="1:1" ht="21" customHeight="1">
      <c r="A122" s="110"/>
    </row>
  </sheetData>
  <mergeCells count="1">
    <mergeCell ref="A1:G1"/>
  </mergeCells>
  <phoneticPr fontId="19" type="noConversion"/>
  <printOptions horizontalCentered="1" verticalCentered="1"/>
  <pageMargins left="0" right="0" top="0" bottom="0.39370078740157483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" sqref="K2:K3"/>
    </sheetView>
  </sheetViews>
  <sheetFormatPr defaultRowHeight="16.5"/>
  <cols>
    <col min="1" max="1" width="13.875" style="6" bestFit="1" customWidth="1"/>
    <col min="2" max="4" width="15.625" style="10" bestFit="1" customWidth="1"/>
    <col min="5" max="5" width="15.625" style="11" bestFit="1" customWidth="1"/>
    <col min="6" max="6" width="15.625" style="10" bestFit="1" customWidth="1"/>
    <col min="7" max="7" width="15.625" style="11" bestFit="1" customWidth="1"/>
    <col min="8" max="8" width="15.5" style="10" bestFit="1" customWidth="1"/>
    <col min="9" max="9" width="18.25" style="9" bestFit="1" customWidth="1"/>
    <col min="10" max="10" width="18.25" style="8" bestFit="1" customWidth="1"/>
    <col min="11" max="11" width="18.125" style="7" customWidth="1"/>
    <col min="12" max="16384" width="9" style="6"/>
  </cols>
  <sheetData>
    <row r="1" spans="1:11" ht="25.5">
      <c r="A1" s="238" t="s">
        <v>72</v>
      </c>
      <c r="B1" s="238"/>
      <c r="C1" s="238"/>
      <c r="D1" s="238"/>
      <c r="E1" s="238"/>
      <c r="F1" s="238"/>
      <c r="G1" s="238"/>
      <c r="H1" s="238"/>
    </row>
    <row r="2" spans="1:11">
      <c r="A2" s="228" t="s">
        <v>71</v>
      </c>
      <c r="B2" s="226" t="s">
        <v>70</v>
      </c>
      <c r="C2" s="224" t="s">
        <v>69</v>
      </c>
      <c r="D2" s="226" t="s">
        <v>68</v>
      </c>
      <c r="E2" s="224" t="s">
        <v>67</v>
      </c>
      <c r="F2" s="226" t="s">
        <v>66</v>
      </c>
      <c r="G2" s="224" t="s">
        <v>65</v>
      </c>
      <c r="H2" s="226" t="s">
        <v>64</v>
      </c>
      <c r="I2" s="231" t="s">
        <v>63</v>
      </c>
      <c r="J2" s="229" t="s">
        <v>62</v>
      </c>
      <c r="K2" s="236" t="s">
        <v>61</v>
      </c>
    </row>
    <row r="3" spans="1:11">
      <c r="A3" s="228"/>
      <c r="B3" s="227"/>
      <c r="C3" s="225"/>
      <c r="D3" s="227"/>
      <c r="E3" s="225"/>
      <c r="F3" s="227"/>
      <c r="G3" s="225"/>
      <c r="H3" s="227"/>
      <c r="I3" s="232"/>
      <c r="J3" s="230"/>
      <c r="K3" s="237"/>
    </row>
    <row r="4" spans="1:11" ht="24" customHeight="1">
      <c r="A4" s="27" t="s">
        <v>60</v>
      </c>
      <c r="B4" s="26">
        <f>[1]Sheet1!D3</f>
        <v>132178329</v>
      </c>
      <c r="C4" s="30">
        <f>[1]Sheet1!G3</f>
        <v>151537917</v>
      </c>
      <c r="D4" s="26">
        <f>[1]Sheet1!J3</f>
        <v>195269916</v>
      </c>
      <c r="E4" s="25">
        <f>[1]Sheet1!M3</f>
        <v>214838140</v>
      </c>
      <c r="F4" s="26">
        <f>[1]Sheet1!P3</f>
        <v>203494739</v>
      </c>
      <c r="G4" s="25">
        <f>[1]Sheet1!U3</f>
        <v>211668654</v>
      </c>
      <c r="H4" s="29">
        <v>188766852</v>
      </c>
      <c r="I4" s="12">
        <v>141650129</v>
      </c>
      <c r="J4" s="23">
        <v>121667644</v>
      </c>
      <c r="K4" s="22">
        <v>137270103</v>
      </c>
    </row>
    <row r="5" spans="1:11" ht="24" customHeight="1">
      <c r="A5" s="27" t="s">
        <v>59</v>
      </c>
      <c r="B5" s="26">
        <f>[1]Sheet1!D4</f>
        <v>150430530</v>
      </c>
      <c r="C5" s="30">
        <f>[1]Sheet1!G4</f>
        <v>164600902</v>
      </c>
      <c r="D5" s="26">
        <f>[1]Sheet1!J4</f>
        <v>215538184</v>
      </c>
      <c r="E5" s="25">
        <f>[1]Sheet1!M4</f>
        <v>207933212</v>
      </c>
      <c r="F5" s="26">
        <f>[1]Sheet1!P4</f>
        <v>196094452</v>
      </c>
      <c r="G5" s="25">
        <f>[1]Sheet1!U4</f>
        <v>204093194</v>
      </c>
      <c r="H5" s="29">
        <v>209735560</v>
      </c>
      <c r="I5" s="12">
        <v>153091881</v>
      </c>
      <c r="J5" s="23">
        <v>128953086</v>
      </c>
      <c r="K5" s="22">
        <v>138548284</v>
      </c>
    </row>
    <row r="6" spans="1:11" ht="24" customHeight="1">
      <c r="A6" s="27" t="s">
        <v>58</v>
      </c>
      <c r="B6" s="26">
        <f>[1]Sheet1!D5</f>
        <v>119685856</v>
      </c>
      <c r="C6" s="30">
        <f>[1]Sheet1!G5</f>
        <v>142843687</v>
      </c>
      <c r="D6" s="26">
        <f>[1]Sheet1!J5</f>
        <v>187827965</v>
      </c>
      <c r="E6" s="25">
        <f>[1]Sheet1!M5</f>
        <v>191664270</v>
      </c>
      <c r="F6" s="26">
        <f>[1]Sheet1!P5</f>
        <v>184626411</v>
      </c>
      <c r="G6" s="25">
        <f>[1]Sheet1!U5</f>
        <v>190560389</v>
      </c>
      <c r="H6" s="29">
        <v>173305492</v>
      </c>
      <c r="I6" s="12">
        <v>130789896</v>
      </c>
      <c r="J6" s="23">
        <v>112778801</v>
      </c>
      <c r="K6" s="22">
        <v>124898721</v>
      </c>
    </row>
    <row r="7" spans="1:11" ht="24" customHeight="1">
      <c r="A7" s="27" t="s">
        <v>57</v>
      </c>
      <c r="B7" s="26">
        <f>[1]Sheet1!D6</f>
        <v>139265515</v>
      </c>
      <c r="C7" s="30">
        <f>[1]Sheet1!G6</f>
        <v>158477914</v>
      </c>
      <c r="D7" s="26">
        <f>[1]Sheet1!J6</f>
        <v>193905192</v>
      </c>
      <c r="E7" s="25">
        <f>[1]Sheet1!M6</f>
        <v>223554307</v>
      </c>
      <c r="F7" s="26">
        <f>[1]Sheet1!P6</f>
        <v>217499195</v>
      </c>
      <c r="G7" s="25">
        <f>[1]Sheet1!U6</f>
        <v>223484839</v>
      </c>
      <c r="H7" s="29">
        <v>176710794</v>
      </c>
      <c r="I7" s="12">
        <v>133888960</v>
      </c>
      <c r="J7" s="23">
        <v>115762663</v>
      </c>
      <c r="K7" s="22">
        <v>129442010</v>
      </c>
    </row>
    <row r="8" spans="1:11" ht="24" customHeight="1">
      <c r="A8" s="27" t="s">
        <v>56</v>
      </c>
      <c r="B8" s="26">
        <f>[1]Sheet1!D7</f>
        <v>162920511</v>
      </c>
      <c r="C8" s="30">
        <f>[1]Sheet1!G7</f>
        <v>187259305</v>
      </c>
      <c r="D8" s="26">
        <f>[1]Sheet1!J7</f>
        <v>259168675</v>
      </c>
      <c r="E8" s="25">
        <f>[1]Sheet1!M7</f>
        <v>253407388</v>
      </c>
      <c r="F8" s="26">
        <f>[1]Sheet1!P7</f>
        <v>238903818</v>
      </c>
      <c r="G8" s="25">
        <f>[1]Sheet1!U7</f>
        <v>243441484</v>
      </c>
      <c r="H8" s="29">
        <v>221045872</v>
      </c>
      <c r="I8" s="12">
        <v>155438712</v>
      </c>
      <c r="J8" s="23">
        <v>127332723</v>
      </c>
      <c r="K8" s="22">
        <v>157685914</v>
      </c>
    </row>
    <row r="9" spans="1:11" ht="24" customHeight="1">
      <c r="A9" s="27" t="s">
        <v>55</v>
      </c>
      <c r="B9" s="26">
        <f>[1]Sheet1!D8</f>
        <v>131344700</v>
      </c>
      <c r="C9" s="30">
        <f>[1]Sheet1!G8</f>
        <v>150603078</v>
      </c>
      <c r="D9" s="26">
        <f>[1]Sheet1!J8</f>
        <v>197201120</v>
      </c>
      <c r="E9" s="25">
        <f>[1]Sheet1!M8</f>
        <v>199120531</v>
      </c>
      <c r="F9" s="26">
        <f>[1]Sheet1!P8</f>
        <v>183184533</v>
      </c>
      <c r="G9" s="25">
        <f>[1]Sheet1!U8</f>
        <v>184599043</v>
      </c>
      <c r="H9" s="29">
        <v>187158013</v>
      </c>
      <c r="I9" s="12">
        <v>138528529</v>
      </c>
      <c r="J9" s="23">
        <v>117852806</v>
      </c>
      <c r="K9" s="22">
        <v>116635428</v>
      </c>
    </row>
    <row r="10" spans="1:11" ht="24" customHeight="1">
      <c r="A10" s="27" t="s">
        <v>54</v>
      </c>
      <c r="B10" s="26">
        <f>[1]Sheet1!D9</f>
        <v>160654156</v>
      </c>
      <c r="C10" s="30">
        <f>[1]Sheet1!G9</f>
        <v>181147703</v>
      </c>
      <c r="D10" s="26">
        <f>[1]Sheet1!J9</f>
        <v>223463703</v>
      </c>
      <c r="E10" s="25">
        <f>[1]Sheet1!M9</f>
        <v>229537339</v>
      </c>
      <c r="F10" s="26">
        <f>[1]Sheet1!P9</f>
        <v>219349548</v>
      </c>
      <c r="G10" s="25">
        <f>[1]Sheet1!U9</f>
        <v>223963990</v>
      </c>
      <c r="H10" s="29">
        <v>197052420</v>
      </c>
      <c r="I10" s="12">
        <v>144927357</v>
      </c>
      <c r="J10" s="23">
        <v>122741448</v>
      </c>
      <c r="K10" s="22">
        <v>147702526</v>
      </c>
    </row>
    <row r="11" spans="1:11" ht="24" customHeight="1">
      <c r="A11" s="27" t="s">
        <v>53</v>
      </c>
      <c r="B11" s="26">
        <f>[1]Sheet1!D10</f>
        <v>93929539</v>
      </c>
      <c r="C11" s="30">
        <f>[1]Sheet1!G10</f>
        <v>118320010</v>
      </c>
      <c r="D11" s="26">
        <f>[1]Sheet1!J10</f>
        <v>157914323</v>
      </c>
      <c r="E11" s="25">
        <f>[1]Sheet1!M10</f>
        <v>162740534</v>
      </c>
      <c r="F11" s="26">
        <f>[1]Sheet1!P10</f>
        <v>160317757</v>
      </c>
      <c r="G11" s="25">
        <f>[1]Sheet1!U10</f>
        <v>157668983</v>
      </c>
      <c r="H11" s="29">
        <v>140783434</v>
      </c>
      <c r="I11" s="12">
        <v>112741344</v>
      </c>
      <c r="J11" s="23">
        <v>101040095</v>
      </c>
      <c r="K11" s="22">
        <v>106833513</v>
      </c>
    </row>
    <row r="12" spans="1:11" ht="24" customHeight="1">
      <c r="A12" s="27" t="s">
        <v>52</v>
      </c>
      <c r="B12" s="26">
        <f>[1]Sheet1!D11</f>
        <v>86952391</v>
      </c>
      <c r="C12" s="30">
        <f>[1]Sheet1!G11</f>
        <v>109833416</v>
      </c>
      <c r="D12" s="26">
        <f>[1]Sheet1!J11</f>
        <v>138486033</v>
      </c>
      <c r="E12" s="25">
        <f>[1]Sheet1!M11</f>
        <v>161227178</v>
      </c>
      <c r="F12" s="26">
        <f>[1]Sheet1!P11</f>
        <v>153239227</v>
      </c>
      <c r="G12" s="25">
        <f>[1]Sheet1!U11</f>
        <v>155965359</v>
      </c>
      <c r="H12" s="29">
        <v>153733181</v>
      </c>
      <c r="I12" s="12">
        <v>119582886</v>
      </c>
      <c r="J12" s="23">
        <v>105213490</v>
      </c>
      <c r="K12" s="22">
        <v>96897325</v>
      </c>
    </row>
    <row r="13" spans="1:11" ht="24" customHeight="1">
      <c r="A13" s="27" t="s">
        <v>51</v>
      </c>
      <c r="B13" s="26">
        <f>[1]Sheet1!D12</f>
        <v>103019628</v>
      </c>
      <c r="C13" s="30">
        <f>[1]Sheet1!G12</f>
        <v>129741543</v>
      </c>
      <c r="D13" s="26">
        <f>[1]Sheet1!J12</f>
        <v>164223148</v>
      </c>
      <c r="E13" s="25">
        <f>[1]Sheet1!M12</f>
        <v>192026813</v>
      </c>
      <c r="F13" s="26">
        <f>[1]Sheet1!P12</f>
        <v>177550820</v>
      </c>
      <c r="G13" s="25">
        <f>[1]Sheet1!U12</f>
        <v>193423802</v>
      </c>
      <c r="H13" s="29">
        <v>149807827</v>
      </c>
      <c r="I13" s="12">
        <v>122148647</v>
      </c>
      <c r="J13" s="23">
        <v>110680923</v>
      </c>
      <c r="K13" s="22">
        <v>123225780</v>
      </c>
    </row>
    <row r="14" spans="1:11" ht="24" customHeight="1">
      <c r="A14" s="27" t="s">
        <v>50</v>
      </c>
      <c r="B14" s="26">
        <f>[1]Sheet1!D13</f>
        <v>82919597</v>
      </c>
      <c r="C14" s="30">
        <f>[1]Sheet1!G13</f>
        <v>106520050</v>
      </c>
      <c r="D14" s="26">
        <f>[1]Sheet1!J13</f>
        <v>135560686</v>
      </c>
      <c r="E14" s="25">
        <f>[1]Sheet1!M13</f>
        <v>116057812</v>
      </c>
      <c r="F14" s="26">
        <f>[1]Sheet1!P13</f>
        <v>114313189</v>
      </c>
      <c r="G14" s="25">
        <f>[1]Sheet1!U13</f>
        <v>59213772</v>
      </c>
      <c r="H14" s="29">
        <v>121567985</v>
      </c>
      <c r="I14" s="12">
        <v>104746633</v>
      </c>
      <c r="J14" s="23">
        <v>97477563</v>
      </c>
      <c r="K14" s="22">
        <v>90231553</v>
      </c>
    </row>
    <row r="15" spans="1:11" ht="24" customHeight="1">
      <c r="A15" s="27" t="s">
        <v>49</v>
      </c>
      <c r="B15" s="26">
        <f>[1]Sheet1!D14</f>
        <v>87115404</v>
      </c>
      <c r="C15" s="30">
        <f>[1]Sheet1!G14</f>
        <v>115752529</v>
      </c>
      <c r="D15" s="26">
        <f>[1]Sheet1!J14</f>
        <v>150095151</v>
      </c>
      <c r="E15" s="25">
        <f>[1]Sheet1!M14</f>
        <v>167333567</v>
      </c>
      <c r="F15" s="26">
        <f>[1]Sheet1!P14</f>
        <v>147296596</v>
      </c>
      <c r="G15" s="25">
        <f>[1]Sheet1!U14</f>
        <v>169074468</v>
      </c>
      <c r="H15" s="29">
        <v>152529420</v>
      </c>
      <c r="I15" s="12">
        <v>118748752</v>
      </c>
      <c r="J15" s="23">
        <v>104537984</v>
      </c>
      <c r="K15" s="22">
        <v>99363555</v>
      </c>
    </row>
    <row r="16" spans="1:11" ht="24" customHeight="1">
      <c r="A16" s="27" t="s">
        <v>48</v>
      </c>
      <c r="B16" s="26">
        <f>[1]Sheet1!D15</f>
        <v>81391314</v>
      </c>
      <c r="C16" s="30">
        <f>[1]Sheet1!G15</f>
        <v>107004385</v>
      </c>
      <c r="D16" s="26">
        <f>[1]Sheet1!J15</f>
        <v>132197994</v>
      </c>
      <c r="E16" s="25">
        <f>[1]Sheet1!M15</f>
        <v>132333194</v>
      </c>
      <c r="F16" s="26">
        <f>[1]Sheet1!P15</f>
        <v>134021387</v>
      </c>
      <c r="G16" s="25">
        <f>[1]Sheet1!U15</f>
        <v>133913037</v>
      </c>
      <c r="H16" s="29">
        <v>140552910</v>
      </c>
      <c r="I16" s="12">
        <v>110557889</v>
      </c>
      <c r="J16" s="23">
        <v>97974128</v>
      </c>
      <c r="K16" s="22">
        <v>88428041</v>
      </c>
    </row>
    <row r="17" spans="1:11" ht="24" customHeight="1">
      <c r="A17" s="27" t="s">
        <v>47</v>
      </c>
      <c r="B17" s="26">
        <f>[1]Sheet1!D16</f>
        <v>97722270</v>
      </c>
      <c r="C17" s="30">
        <f>[1]Sheet1!G16</f>
        <v>124007874</v>
      </c>
      <c r="D17" s="26">
        <f>[1]Sheet1!J16</f>
        <v>155049056</v>
      </c>
      <c r="E17" s="25">
        <f>[1]Sheet1!M16</f>
        <v>170692237</v>
      </c>
      <c r="F17" s="26">
        <f>[1]Sheet1!P16</f>
        <v>167594205</v>
      </c>
      <c r="G17" s="25">
        <f>[1]Sheet1!U16</f>
        <v>166333566</v>
      </c>
      <c r="H17" s="29">
        <v>159511605</v>
      </c>
      <c r="I17" s="12">
        <v>123339133</v>
      </c>
      <c r="J17" s="23">
        <v>108096470</v>
      </c>
      <c r="K17" s="22">
        <v>111060204</v>
      </c>
    </row>
    <row r="18" spans="1:11" ht="24" customHeight="1">
      <c r="A18" s="27" t="s">
        <v>46</v>
      </c>
      <c r="B18" s="26">
        <f>[1]Sheet1!D17</f>
        <v>150365530</v>
      </c>
      <c r="C18" s="30">
        <f>[1]Sheet1!G17</f>
        <v>168840545</v>
      </c>
      <c r="D18" s="26">
        <f>[1]Sheet1!J17</f>
        <v>186578128</v>
      </c>
      <c r="E18" s="25">
        <f>[1]Sheet1!M17</f>
        <v>226488670</v>
      </c>
      <c r="F18" s="26">
        <f>[1]Sheet1!P17</f>
        <v>218216797</v>
      </c>
      <c r="G18" s="25">
        <f>[1]Sheet1!U17</f>
        <v>215146987</v>
      </c>
      <c r="H18" s="29">
        <v>180837549</v>
      </c>
      <c r="I18" s="12">
        <v>138842397</v>
      </c>
      <c r="J18" s="23">
        <v>121116814</v>
      </c>
      <c r="K18" s="22">
        <v>125127592</v>
      </c>
    </row>
    <row r="19" spans="1:11" ht="24" customHeight="1">
      <c r="A19" s="27" t="s">
        <v>45</v>
      </c>
      <c r="B19" s="26">
        <f>[1]Sheet1!D18</f>
        <v>79235597</v>
      </c>
      <c r="C19" s="30">
        <f>[1]Sheet1!G18</f>
        <v>94408292</v>
      </c>
      <c r="D19" s="26">
        <f>[1]Sheet1!J18</f>
        <v>107627801</v>
      </c>
      <c r="E19" s="25">
        <f>[1]Sheet1!M18</f>
        <v>134317373</v>
      </c>
      <c r="F19" s="26">
        <f>[1]Sheet1!P18</f>
        <v>125149139</v>
      </c>
      <c r="G19" s="25">
        <f>[1]Sheet1!U18</f>
        <v>122810355</v>
      </c>
      <c r="H19" s="29">
        <v>154472429</v>
      </c>
      <c r="I19" s="12">
        <v>124383597</v>
      </c>
      <c r="J19" s="23">
        <v>111851290</v>
      </c>
      <c r="K19" s="22">
        <v>132011126</v>
      </c>
    </row>
    <row r="20" spans="1:11" ht="24" customHeight="1">
      <c r="A20" s="27" t="s">
        <v>44</v>
      </c>
      <c r="B20" s="26">
        <f>[1]Sheet1!D19</f>
        <v>108372610</v>
      </c>
      <c r="C20" s="30">
        <f>[1]Sheet1!G19</f>
        <v>130360581</v>
      </c>
      <c r="D20" s="26">
        <f>[1]Sheet1!J19</f>
        <v>147032401</v>
      </c>
      <c r="E20" s="25">
        <f>[1]Sheet1!M19</f>
        <v>155390527</v>
      </c>
      <c r="F20" s="26">
        <f>[1]Sheet1!P19</f>
        <v>150015878</v>
      </c>
      <c r="G20" s="25">
        <f>[1]Sheet1!U19</f>
        <v>148553581</v>
      </c>
      <c r="H20" s="29">
        <v>146966116</v>
      </c>
      <c r="I20" s="12">
        <v>119522069</v>
      </c>
      <c r="J20" s="23">
        <v>108132246</v>
      </c>
      <c r="K20" s="22">
        <v>128356777</v>
      </c>
    </row>
    <row r="21" spans="1:11" ht="24" customHeight="1">
      <c r="A21" s="27" t="s">
        <v>43</v>
      </c>
      <c r="B21" s="26">
        <f>[1]Sheet1!D20</f>
        <v>77806909</v>
      </c>
      <c r="C21" s="30">
        <f>[1]Sheet1!G20</f>
        <v>101482932</v>
      </c>
      <c r="D21" s="26">
        <f>[1]Sheet1!J20</f>
        <v>120865186</v>
      </c>
      <c r="E21" s="25">
        <f>[1]Sheet1!M20</f>
        <v>124376630</v>
      </c>
      <c r="F21" s="26">
        <f>[1]Sheet1!P20</f>
        <v>116662225</v>
      </c>
      <c r="G21" s="25">
        <f>[1]Sheet1!U20</f>
        <v>112664838</v>
      </c>
      <c r="H21" s="29">
        <v>134061260</v>
      </c>
      <c r="I21" s="12">
        <v>110654976</v>
      </c>
      <c r="J21" s="23">
        <v>100999634</v>
      </c>
      <c r="K21" s="22">
        <v>88564803</v>
      </c>
    </row>
    <row r="22" spans="1:11" ht="24" customHeight="1">
      <c r="A22" s="27" t="s">
        <v>42</v>
      </c>
      <c r="B22" s="26">
        <f>[1]Sheet1!D21</f>
        <v>124822417</v>
      </c>
      <c r="C22" s="30">
        <f>[1]Sheet1!G21</f>
        <v>149985244</v>
      </c>
      <c r="D22" s="26">
        <f>[1]Sheet1!J21</f>
        <v>180689699</v>
      </c>
      <c r="E22" s="25">
        <f>[1]Sheet1!M21</f>
        <v>220691364</v>
      </c>
      <c r="F22" s="26">
        <f>[1]Sheet1!P21</f>
        <v>214352702</v>
      </c>
      <c r="G22" s="25">
        <f>[1]Sheet1!U21</f>
        <v>219915788</v>
      </c>
      <c r="H22" s="29">
        <v>199028635</v>
      </c>
      <c r="I22" s="12">
        <v>148409295</v>
      </c>
      <c r="J22" s="23">
        <v>126915925</v>
      </c>
      <c r="K22" s="22">
        <v>153655582</v>
      </c>
    </row>
    <row r="23" spans="1:11" ht="24" customHeight="1">
      <c r="A23" s="27" t="s">
        <v>41</v>
      </c>
      <c r="B23" s="26">
        <f>[1]Sheet1!D22</f>
        <v>87488512</v>
      </c>
      <c r="C23" s="30">
        <f>[1]Sheet1!G22</f>
        <v>118253072</v>
      </c>
      <c r="D23" s="26">
        <f>[1]Sheet1!J22</f>
        <v>140186526</v>
      </c>
      <c r="E23" s="25">
        <f>[1]Sheet1!M22</f>
        <v>145629143</v>
      </c>
      <c r="F23" s="26">
        <f>[1]Sheet1!P22</f>
        <v>145134778</v>
      </c>
      <c r="G23" s="25">
        <f>[1]Sheet1!U22</f>
        <v>145653541</v>
      </c>
      <c r="H23" s="29">
        <v>151677361</v>
      </c>
      <c r="I23" s="12">
        <v>116743401</v>
      </c>
      <c r="J23" s="23">
        <v>102006648</v>
      </c>
      <c r="K23" s="22">
        <v>109777609</v>
      </c>
    </row>
    <row r="24" spans="1:11" ht="24" customHeight="1">
      <c r="A24" s="27" t="s">
        <v>40</v>
      </c>
      <c r="B24" s="26">
        <f>[1]Sheet1!D23</f>
        <v>90384934</v>
      </c>
      <c r="C24" s="30">
        <f>[1]Sheet1!G23</f>
        <v>113606599</v>
      </c>
      <c r="D24" s="26">
        <f>[1]Sheet1!J23</f>
        <v>157844181</v>
      </c>
      <c r="E24" s="25">
        <f>[1]Sheet1!M23</f>
        <v>176621566</v>
      </c>
      <c r="F24" s="26">
        <f>[1]Sheet1!P23</f>
        <v>135440678</v>
      </c>
      <c r="G24" s="25">
        <f>[1]Sheet1!U23</f>
        <v>170572613</v>
      </c>
      <c r="H24" s="29">
        <v>162419369</v>
      </c>
      <c r="I24" s="12">
        <v>125533490</v>
      </c>
      <c r="J24" s="23">
        <v>109988600</v>
      </c>
      <c r="K24" s="22">
        <v>103965509</v>
      </c>
    </row>
    <row r="25" spans="1:11" ht="24" customHeight="1">
      <c r="A25" s="27" t="s">
        <v>39</v>
      </c>
      <c r="B25" s="26">
        <f>[1]Sheet1!D24</f>
        <v>93370412</v>
      </c>
      <c r="C25" s="30">
        <f>[1]Sheet1!G24</f>
        <v>110804009</v>
      </c>
      <c r="D25" s="26">
        <f>[1]Sheet1!J24</f>
        <v>138389367</v>
      </c>
      <c r="E25" s="25">
        <f>[1]Sheet1!M24</f>
        <v>180552214</v>
      </c>
      <c r="F25" s="26">
        <f>[1]Sheet1!P24</f>
        <v>171459339</v>
      </c>
      <c r="G25" s="25">
        <f>[1]Sheet1!U24</f>
        <v>171811201</v>
      </c>
      <c r="H25" s="29">
        <v>136188628</v>
      </c>
      <c r="I25" s="12">
        <v>114827716</v>
      </c>
      <c r="J25" s="23">
        <v>105609365</v>
      </c>
      <c r="K25" s="22">
        <v>99135249</v>
      </c>
    </row>
    <row r="26" spans="1:11" ht="24" customHeight="1">
      <c r="A26" s="27" t="s">
        <v>38</v>
      </c>
      <c r="B26" s="26">
        <f>[1]Sheet1!D25</f>
        <v>76428460</v>
      </c>
      <c r="C26" s="30">
        <f>[1]Sheet1!G25</f>
        <v>100471023</v>
      </c>
      <c r="D26" s="26">
        <f>[1]Sheet1!J25</f>
        <v>126395741</v>
      </c>
      <c r="E26" s="25">
        <f>[1]Sheet1!M25</f>
        <v>134769412</v>
      </c>
      <c r="F26" s="26">
        <f>[1]Sheet1!P25</f>
        <v>121379296</v>
      </c>
      <c r="G26" s="25">
        <f>[1]Sheet1!U25</f>
        <v>109291542</v>
      </c>
      <c r="H26" s="29">
        <v>94239812</v>
      </c>
      <c r="I26" s="12">
        <v>85186712</v>
      </c>
      <c r="J26" s="23">
        <v>81737766</v>
      </c>
      <c r="K26" s="22">
        <v>67014963</v>
      </c>
    </row>
    <row r="27" spans="1:11" ht="24" customHeight="1">
      <c r="A27" s="27" t="s">
        <v>37</v>
      </c>
      <c r="B27" s="26">
        <f>[1]Sheet1!D26</f>
        <v>45057141</v>
      </c>
      <c r="C27" s="30">
        <f>[1]Sheet1!G26</f>
        <v>73399843</v>
      </c>
      <c r="D27" s="26">
        <f>[1]Sheet1!J26</f>
        <v>93901077</v>
      </c>
      <c r="E27" s="25">
        <f>[1]Sheet1!M26</f>
        <v>98520162</v>
      </c>
      <c r="F27" s="26">
        <f>[1]Sheet1!P26</f>
        <v>95445398</v>
      </c>
      <c r="G27" s="25">
        <f>[1]Sheet1!U26</f>
        <v>89201951</v>
      </c>
      <c r="H27" s="29">
        <v>90678095</v>
      </c>
      <c r="I27" s="12">
        <v>83656930</v>
      </c>
      <c r="J27" s="23">
        <v>81100587</v>
      </c>
      <c r="K27" s="22">
        <v>54199417</v>
      </c>
    </row>
    <row r="28" spans="1:11" ht="24" customHeight="1">
      <c r="A28" s="27" t="s">
        <v>36</v>
      </c>
      <c r="B28" s="26">
        <f>[1]Sheet1!D27</f>
        <v>53748351</v>
      </c>
      <c r="C28" s="30">
        <f>[1]Sheet1!G27</f>
        <v>79237547</v>
      </c>
      <c r="D28" s="26">
        <f>[1]Sheet1!J27</f>
        <v>0</v>
      </c>
      <c r="E28" s="25">
        <f>[1]Sheet1!M27</f>
        <v>85013851</v>
      </c>
      <c r="F28" s="26">
        <f>[1]Sheet1!P27</f>
        <v>81925778</v>
      </c>
      <c r="G28" s="25">
        <f>[1]Sheet1!U27</f>
        <v>42437223</v>
      </c>
      <c r="H28" s="29">
        <v>86545251</v>
      </c>
      <c r="I28" s="12">
        <v>70095966</v>
      </c>
      <c r="J28" s="23">
        <v>63258795</v>
      </c>
      <c r="K28" s="22">
        <v>64643889</v>
      </c>
    </row>
    <row r="29" spans="1:11" ht="24" customHeight="1">
      <c r="A29" s="27" t="s">
        <v>35</v>
      </c>
      <c r="B29" s="26" t="str">
        <f>[1]Sheet1!D28</f>
        <v>尚未成立</v>
      </c>
      <c r="C29" s="30" t="e">
        <f>[1]Sheet1!G28</f>
        <v>#REF!</v>
      </c>
      <c r="D29" s="26">
        <f>[1]Sheet1!J28</f>
        <v>0</v>
      </c>
      <c r="E29" s="25">
        <f>[1]Sheet1!M28</f>
        <v>70233715</v>
      </c>
      <c r="F29" s="26">
        <f>[1]Sheet1!P28</f>
        <v>67244427</v>
      </c>
      <c r="G29" s="25">
        <f>[1]Sheet1!U28</f>
        <v>71681714</v>
      </c>
      <c r="H29" s="29">
        <v>78130281</v>
      </c>
      <c r="I29" s="12">
        <v>66725703</v>
      </c>
      <c r="J29" s="23">
        <v>62107489</v>
      </c>
      <c r="K29" s="22">
        <v>80612274</v>
      </c>
    </row>
    <row r="30" spans="1:11" ht="24" customHeight="1">
      <c r="A30" s="27" t="s">
        <v>34</v>
      </c>
      <c r="B30" s="26" t="e">
        <f>[1]Sheet1!D29</f>
        <v>#REF!</v>
      </c>
      <c r="C30" s="30" t="e">
        <f>[1]Sheet1!G29</f>
        <v>#REF!</v>
      </c>
      <c r="D30" s="26">
        <f>[1]Sheet1!J29</f>
        <v>119100236</v>
      </c>
      <c r="E30" s="25">
        <f>[1]Sheet1!M29</f>
        <v>134198851</v>
      </c>
      <c r="F30" s="26">
        <f>[1]Sheet1!P29</f>
        <v>122923824</v>
      </c>
      <c r="G30" s="25">
        <f>[1]Sheet1!U29</f>
        <v>132952799</v>
      </c>
      <c r="H30" s="29">
        <v>89077422</v>
      </c>
      <c r="I30" s="12">
        <v>69389297</v>
      </c>
      <c r="J30" s="23">
        <v>60608157</v>
      </c>
      <c r="K30" s="22">
        <v>76701071</v>
      </c>
    </row>
    <row r="31" spans="1:11" ht="24" customHeight="1">
      <c r="A31" s="27" t="s">
        <v>33</v>
      </c>
      <c r="B31" s="26" t="str">
        <f>[1]Sheet1!D30</f>
        <v>尚未成立</v>
      </c>
      <c r="C31" s="233" t="str">
        <f>[1]Sheet1!G30</f>
        <v>尚未成立</v>
      </c>
      <c r="D31" s="26" t="str">
        <f>[1]Sheet1!J30</f>
        <v>尚未成立</v>
      </c>
      <c r="E31" s="25" t="str">
        <f>[1]Sheet1!M30</f>
        <v>尚未成立</v>
      </c>
      <c r="F31" s="26">
        <f>[1]Sheet1!P30</f>
        <v>30034439</v>
      </c>
      <c r="G31" s="25">
        <f>[1]Sheet1!U30</f>
        <v>31803553</v>
      </c>
      <c r="H31" s="29">
        <v>67333522</v>
      </c>
      <c r="I31" s="12">
        <v>58865028</v>
      </c>
      <c r="J31" s="23">
        <v>55498534</v>
      </c>
      <c r="K31" s="22">
        <v>53291516</v>
      </c>
    </row>
    <row r="32" spans="1:11" ht="24" customHeight="1">
      <c r="A32" s="27" t="s">
        <v>32</v>
      </c>
      <c r="B32" s="26" t="e">
        <f>[1]Sheet1!D31</f>
        <v>#REF!</v>
      </c>
      <c r="C32" s="234"/>
      <c r="D32" s="26" t="e">
        <f>[1]Sheet1!J31</f>
        <v>#REF!</v>
      </c>
      <c r="E32" s="25" t="e">
        <f>[1]Sheet1!M31</f>
        <v>#REF!</v>
      </c>
      <c r="F32" s="26">
        <f>[1]Sheet1!P31</f>
        <v>33427347</v>
      </c>
      <c r="G32" s="25">
        <f>[1]Sheet1!U31</f>
        <v>18299257</v>
      </c>
      <c r="H32" s="29">
        <v>66466776</v>
      </c>
      <c r="I32" s="12">
        <v>53761381</v>
      </c>
      <c r="J32" s="23">
        <v>48477799</v>
      </c>
      <c r="K32" s="22">
        <v>26840899</v>
      </c>
    </row>
    <row r="33" spans="1:11" ht="24" customHeight="1">
      <c r="A33" s="27" t="s">
        <v>31</v>
      </c>
      <c r="B33" s="26" t="e">
        <f>[1]Sheet1!D32</f>
        <v>#REF!</v>
      </c>
      <c r="C33" s="234"/>
      <c r="D33" s="26" t="e">
        <f>[1]Sheet1!J32</f>
        <v>#REF!</v>
      </c>
      <c r="E33" s="25" t="e">
        <f>[1]Sheet1!M32</f>
        <v>#REF!</v>
      </c>
      <c r="F33" s="26">
        <f>[1]Sheet1!P32</f>
        <v>34013322</v>
      </c>
      <c r="G33" s="25">
        <f>[1]Sheet1!U32</f>
        <v>23566822</v>
      </c>
      <c r="H33" s="29">
        <v>60922614</v>
      </c>
      <c r="I33" s="12">
        <v>50673839</v>
      </c>
      <c r="J33" s="23">
        <v>47961360</v>
      </c>
      <c r="K33" s="22">
        <v>15086634</v>
      </c>
    </row>
    <row r="34" spans="1:11" ht="24" customHeight="1">
      <c r="A34" s="27" t="s">
        <v>30</v>
      </c>
      <c r="B34" s="26" t="e">
        <f>[1]Sheet1!D33</f>
        <v>#REF!</v>
      </c>
      <c r="C34" s="234"/>
      <c r="D34" s="26" t="e">
        <f>[1]Sheet1!J33</f>
        <v>#REF!</v>
      </c>
      <c r="E34" s="25" t="s">
        <v>75</v>
      </c>
      <c r="F34" s="26">
        <f>[1]Sheet1!P33</f>
        <v>31240708</v>
      </c>
      <c r="G34" s="25">
        <f>[1]Sheet1!U33</f>
        <v>33035046</v>
      </c>
      <c r="H34" s="29">
        <v>63817091</v>
      </c>
      <c r="I34" s="12">
        <v>47137696</v>
      </c>
      <c r="J34" s="23">
        <v>40043609</v>
      </c>
      <c r="K34" s="22">
        <v>39850773</v>
      </c>
    </row>
    <row r="35" spans="1:11" ht="24" customHeight="1">
      <c r="A35" s="27" t="s">
        <v>29</v>
      </c>
      <c r="B35" s="26" t="e">
        <f>[1]Sheet1!D34</f>
        <v>#REF!</v>
      </c>
      <c r="C35" s="234"/>
      <c r="D35" s="26" t="e">
        <f>[1]Sheet1!J34</f>
        <v>#REF!</v>
      </c>
      <c r="E35" s="25" t="e">
        <f>[1]Sheet1!M34</f>
        <v>#REF!</v>
      </c>
      <c r="F35" s="26">
        <f>[1]Sheet1!P34</f>
        <v>31421647</v>
      </c>
      <c r="G35" s="25">
        <f>[1]Sheet1!U34</f>
        <v>31975080</v>
      </c>
      <c r="H35" s="29">
        <v>79466469</v>
      </c>
      <c r="I35" s="12">
        <v>68589402</v>
      </c>
      <c r="J35" s="23">
        <v>64218147</v>
      </c>
      <c r="K35" s="22">
        <v>67808889</v>
      </c>
    </row>
    <row r="36" spans="1:11" s="13" customFormat="1" ht="24" customHeight="1">
      <c r="A36" s="28" t="s">
        <v>28</v>
      </c>
      <c r="B36" s="19" t="e">
        <f>[1]Sheet1!D35</f>
        <v>#REF!</v>
      </c>
      <c r="C36" s="234"/>
      <c r="D36" s="19" t="e">
        <f>[1]Sheet1!J35</f>
        <v>#REF!</v>
      </c>
      <c r="E36" s="18" t="e">
        <f>[1]Sheet1!M35</f>
        <v>#REF!</v>
      </c>
      <c r="F36" s="19" t="str">
        <f>[1]Sheet1!P35</f>
        <v>尚未成立</v>
      </c>
      <c r="G36" s="18">
        <f>[1]Sheet1!U35</f>
        <v>22518715</v>
      </c>
      <c r="H36" s="17">
        <v>28151913</v>
      </c>
      <c r="I36" s="16">
        <v>64644387</v>
      </c>
      <c r="J36" s="15">
        <v>81295643</v>
      </c>
      <c r="K36" s="14">
        <v>55983239</v>
      </c>
    </row>
    <row r="37" spans="1:11" ht="24" customHeight="1">
      <c r="A37" s="27" t="s">
        <v>27</v>
      </c>
      <c r="B37" s="26" t="e">
        <f>[1]Sheet1!D36</f>
        <v>#REF!</v>
      </c>
      <c r="C37" s="234"/>
      <c r="D37" s="26" t="e">
        <f>[1]Sheet1!J36</f>
        <v>#REF!</v>
      </c>
      <c r="E37" s="25" t="e">
        <f>[1]Sheet1!M36</f>
        <v>#REF!</v>
      </c>
      <c r="F37" s="26" t="e">
        <f>[1]Sheet1!P36</f>
        <v>#REF!</v>
      </c>
      <c r="G37" s="25">
        <f>[1]Sheet1!U36</f>
        <v>31402213</v>
      </c>
      <c r="H37" s="24">
        <v>32193129</v>
      </c>
      <c r="I37" s="12">
        <v>64189106</v>
      </c>
      <c r="J37" s="23">
        <v>78839236</v>
      </c>
      <c r="K37" s="22">
        <v>69876396</v>
      </c>
    </row>
    <row r="38" spans="1:11" ht="24" customHeight="1">
      <c r="A38" s="27" t="s">
        <v>26</v>
      </c>
      <c r="B38" s="26" t="e">
        <f>[1]Sheet1!D37</f>
        <v>#REF!</v>
      </c>
      <c r="C38" s="235"/>
      <c r="D38" s="26" t="e">
        <f>[1]Sheet1!J37</f>
        <v>#REF!</v>
      </c>
      <c r="E38" s="25" t="e">
        <f>[1]Sheet1!M37</f>
        <v>#REF!</v>
      </c>
      <c r="F38" s="26" t="e">
        <f>[1]Sheet1!P37</f>
        <v>#REF!</v>
      </c>
      <c r="G38" s="25">
        <f>[1]Sheet1!U37</f>
        <v>29005235</v>
      </c>
      <c r="H38" s="24">
        <v>26502914</v>
      </c>
      <c r="I38" s="12">
        <v>52075361</v>
      </c>
      <c r="J38" s="23">
        <v>63789530</v>
      </c>
      <c r="K38" s="22">
        <v>33015834</v>
      </c>
    </row>
    <row r="39" spans="1:11" s="13" customFormat="1" ht="24" customHeight="1">
      <c r="A39" s="21" t="s">
        <v>25</v>
      </c>
      <c r="B39" s="19">
        <f>[1]Sheet1!D38</f>
        <v>2616610613</v>
      </c>
      <c r="C39" s="20">
        <f>[1]Sheet1!G38</f>
        <v>3188500000</v>
      </c>
      <c r="D39" s="19">
        <f>[1]Sheet1!J38</f>
        <v>4024511489</v>
      </c>
      <c r="E39" s="18">
        <f>[1]Sheet1!M38</f>
        <v>4509270000</v>
      </c>
      <c r="F39" s="19">
        <f>[1]Sheet1!P38</f>
        <v>4422973599</v>
      </c>
      <c r="G39" s="18">
        <f>SUM(G4:G38)</f>
        <v>4491704634</v>
      </c>
      <c r="H39" s="17">
        <f>SUM(H4:H38)</f>
        <v>4501438001</v>
      </c>
      <c r="I39" s="16">
        <f>SUM(I4:I38)</f>
        <v>3644088497</v>
      </c>
      <c r="J39" s="15">
        <f>SUM(J4:J38)</f>
        <v>3287666998</v>
      </c>
      <c r="K39" s="14">
        <f>SUM(K4:K38)</f>
        <v>3313742998</v>
      </c>
    </row>
    <row r="40" spans="1:11">
      <c r="D40" s="32"/>
      <c r="I40" s="12"/>
    </row>
  </sheetData>
  <mergeCells count="13">
    <mergeCell ref="K2:K3"/>
    <mergeCell ref="A1:H1"/>
    <mergeCell ref="B2:B3"/>
    <mergeCell ref="C2:C3"/>
    <mergeCell ref="D2:D3"/>
    <mergeCell ref="E2:E3"/>
    <mergeCell ref="F2:F3"/>
    <mergeCell ref="G2:G3"/>
    <mergeCell ref="H2:H3"/>
    <mergeCell ref="A2:A3"/>
    <mergeCell ref="J2:J3"/>
    <mergeCell ref="I2:I3"/>
    <mergeCell ref="C31:C38"/>
  </mergeCells>
  <phoneticPr fontId="27" type="noConversion"/>
  <pageMargins left="0" right="0" top="0" bottom="0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9"/>
  <sheetViews>
    <sheetView workbookViewId="0">
      <selection activeCell="A24" sqref="A24"/>
    </sheetView>
  </sheetViews>
  <sheetFormatPr defaultRowHeight="16.5"/>
  <cols>
    <col min="1" max="1" width="20.5" style="33" bestFit="1" customWidth="1"/>
    <col min="2" max="2" width="18.875" style="33" customWidth="1"/>
    <col min="3" max="3" width="19.125" style="33" customWidth="1"/>
    <col min="4" max="16384" width="9" style="33"/>
  </cols>
  <sheetData>
    <row r="1" spans="1:3">
      <c r="A1" s="239" t="s">
        <v>76</v>
      </c>
      <c r="B1" s="241" t="s">
        <v>77</v>
      </c>
      <c r="C1" s="241"/>
    </row>
    <row r="2" spans="1:3">
      <c r="A2" s="239"/>
      <c r="B2" s="34" t="s">
        <v>78</v>
      </c>
      <c r="C2" s="34" t="s">
        <v>79</v>
      </c>
    </row>
    <row r="3" spans="1:3">
      <c r="A3" s="240"/>
      <c r="B3" s="35" t="s">
        <v>80</v>
      </c>
      <c r="C3" s="35" t="s">
        <v>80</v>
      </c>
    </row>
    <row r="4" spans="1:3">
      <c r="A4" s="36" t="s">
        <v>81</v>
      </c>
      <c r="B4" s="37">
        <v>137270103</v>
      </c>
      <c r="C4" s="37">
        <v>136279528</v>
      </c>
    </row>
    <row r="5" spans="1:3">
      <c r="A5" s="36" t="s">
        <v>82</v>
      </c>
      <c r="B5" s="37">
        <v>138548284</v>
      </c>
      <c r="C5" s="37">
        <v>132737874</v>
      </c>
    </row>
    <row r="6" spans="1:3">
      <c r="A6" s="36" t="s">
        <v>83</v>
      </c>
      <c r="B6" s="37">
        <v>124898721</v>
      </c>
      <c r="C6" s="37">
        <v>119349492</v>
      </c>
    </row>
    <row r="7" spans="1:3">
      <c r="A7" s="36" t="s">
        <v>84</v>
      </c>
      <c r="B7" s="37">
        <v>157685914</v>
      </c>
      <c r="C7" s="37">
        <v>152989510</v>
      </c>
    </row>
    <row r="8" spans="1:3">
      <c r="A8" s="36" t="s">
        <v>85</v>
      </c>
      <c r="B8" s="37">
        <v>116635428</v>
      </c>
      <c r="C8" s="37">
        <v>114614314</v>
      </c>
    </row>
    <row r="9" spans="1:3">
      <c r="A9" s="36" t="s">
        <v>86</v>
      </c>
      <c r="B9" s="37">
        <v>106833513</v>
      </c>
      <c r="C9" s="37">
        <v>109597334</v>
      </c>
    </row>
    <row r="10" spans="1:3">
      <c r="A10" s="36" t="s">
        <v>87</v>
      </c>
      <c r="B10" s="37">
        <v>88428041</v>
      </c>
      <c r="C10" s="37">
        <v>85596564</v>
      </c>
    </row>
    <row r="11" spans="1:3">
      <c r="A11" s="36" t="s">
        <v>88</v>
      </c>
      <c r="B11" s="37">
        <v>103965509</v>
      </c>
      <c r="C11" s="37">
        <v>98667011</v>
      </c>
    </row>
    <row r="12" spans="1:3">
      <c r="A12" s="36" t="s">
        <v>89</v>
      </c>
      <c r="B12" s="37">
        <v>99135249</v>
      </c>
      <c r="C12" s="37">
        <v>90031724</v>
      </c>
    </row>
    <row r="13" spans="1:3">
      <c r="A13" s="36" t="s">
        <v>90</v>
      </c>
      <c r="B13" s="37">
        <v>67014963</v>
      </c>
      <c r="C13" s="37">
        <v>65847812</v>
      </c>
    </row>
    <row r="14" spans="1:3">
      <c r="A14" s="36" t="s">
        <v>91</v>
      </c>
      <c r="B14" s="37">
        <v>54199417</v>
      </c>
      <c r="C14" s="37">
        <v>54283161</v>
      </c>
    </row>
    <row r="15" spans="1:3">
      <c r="A15" s="36" t="s">
        <v>92</v>
      </c>
      <c r="B15" s="37">
        <v>64643889</v>
      </c>
      <c r="C15" s="37">
        <v>72417936</v>
      </c>
    </row>
    <row r="16" spans="1:3">
      <c r="A16" s="36" t="s">
        <v>93</v>
      </c>
      <c r="B16" s="37">
        <v>76701071</v>
      </c>
      <c r="C16" s="37">
        <v>76311466</v>
      </c>
    </row>
    <row r="17" spans="1:3">
      <c r="A17" s="38" t="s">
        <v>94</v>
      </c>
      <c r="B17" s="39">
        <v>129442010</v>
      </c>
      <c r="C17" s="39">
        <v>125895866</v>
      </c>
    </row>
    <row r="18" spans="1:3">
      <c r="A18" s="36" t="s">
        <v>95</v>
      </c>
      <c r="B18" s="37">
        <v>147702526</v>
      </c>
      <c r="C18" s="37">
        <v>141636576</v>
      </c>
    </row>
    <row r="19" spans="1:3">
      <c r="A19" s="36" t="s">
        <v>96</v>
      </c>
      <c r="B19" s="37">
        <v>96897325</v>
      </c>
      <c r="C19" s="37">
        <v>98303935</v>
      </c>
    </row>
    <row r="20" spans="1:3">
      <c r="A20" s="36" t="s">
        <v>97</v>
      </c>
      <c r="B20" s="37">
        <v>123225780</v>
      </c>
      <c r="C20" s="37">
        <v>118992177</v>
      </c>
    </row>
    <row r="21" spans="1:3">
      <c r="A21" s="36" t="s">
        <v>98</v>
      </c>
      <c r="B21" s="37">
        <v>90231553</v>
      </c>
      <c r="C21" s="37">
        <v>87933409</v>
      </c>
    </row>
    <row r="22" spans="1:3">
      <c r="A22" s="36" t="s">
        <v>99</v>
      </c>
      <c r="B22" s="37">
        <v>99363555</v>
      </c>
      <c r="C22" s="37">
        <v>103015038</v>
      </c>
    </row>
    <row r="23" spans="1:3">
      <c r="A23" s="36" t="s">
        <v>100</v>
      </c>
      <c r="B23" s="37">
        <v>111060204</v>
      </c>
      <c r="C23" s="37">
        <v>115074890</v>
      </c>
    </row>
    <row r="24" spans="1:3">
      <c r="A24" s="36" t="s">
        <v>101</v>
      </c>
      <c r="B24" s="37">
        <v>125127592</v>
      </c>
      <c r="C24" s="37">
        <v>131404976</v>
      </c>
    </row>
    <row r="25" spans="1:3">
      <c r="A25" s="36" t="s">
        <v>102</v>
      </c>
      <c r="B25" s="37">
        <v>132011126</v>
      </c>
      <c r="C25" s="37">
        <v>129477547</v>
      </c>
    </row>
    <row r="26" spans="1:3">
      <c r="A26" s="36" t="s">
        <v>103</v>
      </c>
      <c r="B26" s="37">
        <v>128356777</v>
      </c>
      <c r="C26" s="37">
        <v>138326197</v>
      </c>
    </row>
    <row r="27" spans="1:3">
      <c r="A27" s="36" t="s">
        <v>104</v>
      </c>
      <c r="B27" s="37">
        <v>88564803</v>
      </c>
      <c r="C27" s="37">
        <v>89481322</v>
      </c>
    </row>
    <row r="28" spans="1:3">
      <c r="A28" s="36" t="s">
        <v>105</v>
      </c>
      <c r="B28" s="37">
        <v>153655582</v>
      </c>
      <c r="C28" s="37">
        <v>151419571</v>
      </c>
    </row>
    <row r="29" spans="1:3">
      <c r="A29" s="36" t="s">
        <v>106</v>
      </c>
      <c r="B29" s="37">
        <v>109777609</v>
      </c>
      <c r="C29" s="37">
        <v>109207796</v>
      </c>
    </row>
    <row r="30" spans="1:3">
      <c r="A30" s="36" t="s">
        <v>107</v>
      </c>
      <c r="B30" s="37">
        <v>80612274</v>
      </c>
      <c r="C30" s="37">
        <v>79741247</v>
      </c>
    </row>
    <row r="31" spans="1:3">
      <c r="A31" s="36" t="s">
        <v>108</v>
      </c>
      <c r="B31" s="37">
        <v>53291516</v>
      </c>
      <c r="C31" s="37">
        <v>55172145</v>
      </c>
    </row>
    <row r="32" spans="1:3">
      <c r="A32" s="36" t="s">
        <v>109</v>
      </c>
      <c r="B32" s="37">
        <v>15086634</v>
      </c>
      <c r="C32" s="37">
        <v>15044434</v>
      </c>
    </row>
    <row r="33" spans="1:3">
      <c r="A33" s="36" t="s">
        <v>110</v>
      </c>
      <c r="B33" s="37">
        <v>26840899</v>
      </c>
      <c r="C33" s="37">
        <v>40849541</v>
      </c>
    </row>
    <row r="34" spans="1:3">
      <c r="A34" s="36" t="s">
        <v>111</v>
      </c>
      <c r="B34" s="37">
        <v>39850773</v>
      </c>
      <c r="C34" s="37">
        <v>38414531</v>
      </c>
    </row>
    <row r="35" spans="1:3">
      <c r="A35" s="36" t="s">
        <v>112</v>
      </c>
      <c r="B35" s="37">
        <v>67808889</v>
      </c>
      <c r="C35" s="37">
        <v>73715028</v>
      </c>
    </row>
    <row r="36" spans="1:3">
      <c r="A36" s="36" t="s">
        <v>113</v>
      </c>
      <c r="B36" s="37">
        <v>33015834</v>
      </c>
      <c r="C36" s="37">
        <v>30283545</v>
      </c>
    </row>
    <row r="37" spans="1:3">
      <c r="A37" s="36" t="s">
        <v>114</v>
      </c>
      <c r="B37" s="37">
        <v>55983239</v>
      </c>
      <c r="C37" s="37">
        <v>58008794</v>
      </c>
    </row>
    <row r="38" spans="1:3">
      <c r="A38" s="36" t="s">
        <v>115</v>
      </c>
      <c r="B38" s="37">
        <v>69876396</v>
      </c>
      <c r="C38" s="37">
        <v>73620709</v>
      </c>
    </row>
    <row r="39" spans="1:3" ht="17.25" thickBot="1">
      <c r="A39" s="40" t="s">
        <v>116</v>
      </c>
      <c r="B39" s="41">
        <f>SUM(B4:B38)</f>
        <v>3313742998</v>
      </c>
      <c r="C39" s="41">
        <f>SUM(C4:C38)</f>
        <v>3313743000</v>
      </c>
    </row>
  </sheetData>
  <mergeCells count="2">
    <mergeCell ref="A1:A3"/>
    <mergeCell ref="B1:C1"/>
  </mergeCells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11</vt:i4>
      </vt:variant>
    </vt:vector>
  </HeadingPairs>
  <TitlesOfParts>
    <vt:vector size="25" baseType="lpstr">
      <vt:lpstr>0-85-100年私校獎補助款明細 (2)</vt:lpstr>
      <vt:lpstr>93-98年私校獎補助款明細 (監察院)</vt:lpstr>
      <vt:lpstr>Sheet1</vt:lpstr>
      <vt:lpstr>85學年至98年度總經費</vt:lpstr>
      <vt:lpstr>90至96</vt:lpstr>
      <vt:lpstr>96至98評鑑未通過</vt:lpstr>
      <vt:lpstr>94至98</vt:lpstr>
      <vt:lpstr>歷年度私校獎補助-詳細版</vt:lpstr>
      <vt:lpstr>私校94-95獎補助款</vt:lpstr>
      <vt:lpstr>各校</vt:lpstr>
      <vt:lpstr>工作表1</vt:lpstr>
      <vt:lpstr>98-100年私校獎補助款明細</vt:lpstr>
      <vt:lpstr>93-100年私校獎補助款明細</vt:lpstr>
      <vt:lpstr>0-93-104年私校獎補助款明細</vt:lpstr>
      <vt:lpstr>'0-85-100年私校獎補助款明細 (2)'!Print_Area</vt:lpstr>
      <vt:lpstr>'0-93-104年私校獎補助款明細'!Print_Area</vt:lpstr>
      <vt:lpstr>'90至96'!Print_Area</vt:lpstr>
      <vt:lpstr>'93-100年私校獎補助款明細'!Print_Area</vt:lpstr>
      <vt:lpstr>'93-98年私校獎補助款明細 (監察院)'!Print_Area</vt:lpstr>
      <vt:lpstr>'94至98'!Print_Area</vt:lpstr>
      <vt:lpstr>'98-100年私校獎補助款明細'!Print_Area</vt:lpstr>
      <vt:lpstr>'93-98年私校獎補助款明細 (監察院)'!Print_Titles</vt:lpstr>
      <vt:lpstr>'98-100年私校獎補助款明細'!Print_Titles</vt:lpstr>
      <vt:lpstr>各校!Print_Titles</vt:lpstr>
      <vt:lpstr>'歷年度私校獎補助-詳細版'!Print_Titles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2015-09-30T06:01:53Z</cp:lastPrinted>
  <dcterms:created xsi:type="dcterms:W3CDTF">2007-08-29T06:50:34Z</dcterms:created>
  <dcterms:modified xsi:type="dcterms:W3CDTF">2017-05-25T01:55:41Z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