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4"/>
  <workbookPr codeName="ThisWorkbook"/>
  <mc:AlternateContent xmlns:mc="http://schemas.openxmlformats.org/markup-compatibility/2006">
    <mc:Choice Requires="x15">
      <x15ac:absPath xmlns:x15ac="http://schemas.microsoft.com/office/spreadsheetml/2010/11/ac" url="C:\Users\AB5566\Downloads\"/>
    </mc:Choice>
  </mc:AlternateContent>
  <xr:revisionPtr revIDLastSave="0" documentId="8_{BFC0C3A0-F5FA-4057-AD4D-8C33DEF48578}" xr6:coauthVersionLast="36" xr6:coauthVersionMax="36" xr10:uidLastSave="{00000000-0000-0000-0000-000000000000}"/>
  <bookViews>
    <workbookView xWindow="0" yWindow="0" windowWidth="13830" windowHeight="11610" tabRatio="885"/>
  </bookViews>
  <sheets>
    <sheet name="封面" sheetId="1" r:id="rId1"/>
    <sheet name="封面 (法定預算)" sheetId="27" r:id="rId2"/>
    <sheet name="封底" sheetId="21" r:id="rId3"/>
    <sheet name="目錄" sheetId="22" r:id="rId4"/>
    <sheet name="業務計畫及說明" sheetId="30" r:id="rId5"/>
    <sheet name="預算總表說明 " sheetId="19" r:id="rId6"/>
    <sheet name="主要表" sheetId="29" r:id="rId7"/>
    <sheet name="資金用途" sheetId="13" r:id="rId8"/>
    <sheet name="現金流量" sheetId="12" r:id="rId9"/>
    <sheet name="本頁空白8" sheetId="23" r:id="rId10"/>
    <sheet name="明細表" sheetId="28" r:id="rId11"/>
    <sheet name="基金來源" sheetId="11" r:id="rId12"/>
    <sheet name="學產房地管理" sheetId="10" r:id="rId13"/>
    <sheet name="獎助教育支出" sheetId="9" r:id="rId14"/>
    <sheet name="基金用途(一般)" sheetId="7" r:id="rId15"/>
    <sheet name="本頁空白18" sheetId="24" r:id="rId16"/>
    <sheet name="四附表" sheetId="31" r:id="rId17"/>
    <sheet name="單位成本分析表" sheetId="20" r:id="rId18"/>
    <sheet name="本頁空白20" sheetId="25" r:id="rId19"/>
    <sheet name="五參考表" sheetId="32" r:id="rId20"/>
    <sheet name="平衡表" sheetId="5" r:id="rId21"/>
    <sheet name="主要業務" sheetId="16" r:id="rId22"/>
    <sheet name="員工人數" sheetId="15" r:id="rId23"/>
    <sheet name="用人費用彙計" sheetId="2" r:id="rId24"/>
    <sheet name="各項費用彙計" sheetId="17" r:id="rId25"/>
    <sheet name="六附錄" sheetId="34" r:id="rId26"/>
    <sheet name="固定項目明細" sheetId="3" r:id="rId27"/>
    <sheet name="本頁空白30" sheetId="26" r:id="rId28"/>
  </sheets>
  <definedNames>
    <definedName name="_xlnm.Print_Area" localSheetId="5">'預算總表說明 '!$A$1:$F$41</definedName>
    <definedName name="_xlnm.Print_Titles" localSheetId="21">主要業務!$A:$F,主要業務!$1:$7</definedName>
    <definedName name="_xlnm.Print_Titles" localSheetId="23">用人費用彙計!$A:$A,用人費用彙計!$1:$5</definedName>
    <definedName name="_xlnm.Print_Titles" localSheetId="24">各項費用彙計!$1:$9</definedName>
    <definedName name="_xlnm.Print_Titles" localSheetId="5">'預算總表說明 '!$2:$5</definedName>
    <definedName name="_xlnm.Print_Titles" localSheetId="13">獎助教育支出!$1:$8</definedName>
    <definedName name="_xlnm.Print_Titles" localSheetId="12">學產房地管理!$1:$8</definedName>
  </definedNames>
  <calcPr calcId="191029" fullCalcOnLoad="1"/>
</workbook>
</file>

<file path=xl/calcChain.xml><?xml version="1.0" encoding="utf-8"?>
<calcChain xmlns="http://schemas.openxmlformats.org/spreadsheetml/2006/main">
  <c r="D12" i="5" l="1"/>
  <c r="C9" i="13"/>
  <c r="E9" i="13" s="1"/>
  <c r="C11" i="13"/>
  <c r="C12" i="13"/>
  <c r="C14" i="13"/>
  <c r="C11" i="7"/>
  <c r="C10" i="7"/>
  <c r="C9" i="7" s="1"/>
  <c r="D11" i="7"/>
  <c r="D10" i="7" s="1"/>
  <c r="D9" i="7" s="1"/>
  <c r="E58" i="17"/>
  <c r="E57" i="17" s="1"/>
  <c r="E56" i="17" s="1"/>
  <c r="D57" i="17" s="1"/>
  <c r="E59" i="17"/>
  <c r="D58" i="17"/>
  <c r="D59" i="17"/>
  <c r="B58" i="17"/>
  <c r="B57" i="17" s="1"/>
  <c r="B59" i="17"/>
  <c r="A58" i="17"/>
  <c r="A57" i="17" s="1"/>
  <c r="A59" i="17"/>
  <c r="E13" i="11"/>
  <c r="C10" i="13" s="1"/>
  <c r="E10" i="13" s="1"/>
  <c r="E18" i="11"/>
  <c r="D21" i="16"/>
  <c r="D22" i="16"/>
  <c r="D19" i="16"/>
  <c r="D18" i="16"/>
  <c r="A11" i="9"/>
  <c r="A10" i="9" s="1"/>
  <c r="A14" i="9"/>
  <c r="A16" i="9"/>
  <c r="A18" i="9"/>
  <c r="A20" i="9"/>
  <c r="A23" i="9"/>
  <c r="A26" i="9"/>
  <c r="A22" i="9"/>
  <c r="A11" i="10"/>
  <c r="A14" i="10"/>
  <c r="A16" i="10"/>
  <c r="A10" i="10" s="1"/>
  <c r="A19" i="10"/>
  <c r="A21" i="10"/>
  <c r="A26" i="10"/>
  <c r="A29" i="10"/>
  <c r="A32" i="10"/>
  <c r="A25" i="10" s="1"/>
  <c r="A34" i="10"/>
  <c r="A38" i="10"/>
  <c r="A43" i="10"/>
  <c r="A47" i="10"/>
  <c r="A56" i="10"/>
  <c r="A50" i="10"/>
  <c r="A59" i="10"/>
  <c r="A58" i="10" s="1"/>
  <c r="A62" i="10"/>
  <c r="A71" i="10"/>
  <c r="A73" i="10"/>
  <c r="A70" i="10" s="1"/>
  <c r="A77" i="10"/>
  <c r="D11" i="9"/>
  <c r="D10" i="9" s="1"/>
  <c r="D9" i="9" s="1"/>
  <c r="D16" i="9"/>
  <c r="D13" i="9" s="1"/>
  <c r="D18" i="9"/>
  <c r="D20" i="9"/>
  <c r="D23" i="9"/>
  <c r="D22" i="9" s="1"/>
  <c r="D26" i="9"/>
  <c r="D11" i="10"/>
  <c r="D10" i="10" s="1"/>
  <c r="D9" i="10" s="1"/>
  <c r="D14" i="10"/>
  <c r="D16" i="10"/>
  <c r="D21" i="10"/>
  <c r="D19" i="10"/>
  <c r="D26" i="10"/>
  <c r="D25" i="10" s="1"/>
  <c r="D29" i="10"/>
  <c r="D32" i="10"/>
  <c r="D38" i="10"/>
  <c r="D43" i="10"/>
  <c r="D47" i="10"/>
  <c r="D56" i="10"/>
  <c r="D50" i="10"/>
  <c r="D59" i="10"/>
  <c r="D58" i="10" s="1"/>
  <c r="D62" i="10"/>
  <c r="D68" i="10"/>
  <c r="D67" i="10" s="1"/>
  <c r="D71" i="10"/>
  <c r="D73" i="10"/>
  <c r="D77" i="10"/>
  <c r="D75" i="10"/>
  <c r="D70" i="10"/>
  <c r="C11" i="9"/>
  <c r="C10" i="9" s="1"/>
  <c r="C14" i="9"/>
  <c r="C16" i="9"/>
  <c r="F32" i="17" s="1"/>
  <c r="C18" i="9"/>
  <c r="C20" i="9"/>
  <c r="C23" i="9"/>
  <c r="C26" i="9"/>
  <c r="C11" i="10"/>
  <c r="C14" i="10"/>
  <c r="C16" i="10"/>
  <c r="C21" i="10"/>
  <c r="C19" i="10"/>
  <c r="C26" i="10"/>
  <c r="C29" i="10"/>
  <c r="C32" i="10"/>
  <c r="C34" i="10"/>
  <c r="C38" i="10"/>
  <c r="C43" i="10"/>
  <c r="C47" i="10"/>
  <c r="C56" i="10"/>
  <c r="C50" i="10"/>
  <c r="E50" i="17" s="1"/>
  <c r="D50" i="17" s="1"/>
  <c r="C59" i="10"/>
  <c r="C58" i="10" s="1"/>
  <c r="C62" i="10"/>
  <c r="E60" i="17" s="1"/>
  <c r="D60" i="17" s="1"/>
  <c r="C68" i="10"/>
  <c r="C67" i="10" s="1"/>
  <c r="C71" i="10"/>
  <c r="C73" i="10"/>
  <c r="C77" i="10"/>
  <c r="C75" i="10"/>
  <c r="C70" i="10"/>
  <c r="E20" i="16"/>
  <c r="E17" i="16"/>
  <c r="E11" i="5"/>
  <c r="E13" i="5"/>
  <c r="E18" i="5"/>
  <c r="E10" i="5"/>
  <c r="E9" i="5" s="1"/>
  <c r="E22" i="5"/>
  <c r="E21" i="5" s="1"/>
  <c r="F12" i="5"/>
  <c r="F11" i="5" s="1"/>
  <c r="F14" i="5"/>
  <c r="F15" i="5"/>
  <c r="G15" i="5" s="1"/>
  <c r="F16" i="5"/>
  <c r="G16" i="5" s="1"/>
  <c r="H16" i="5" s="1"/>
  <c r="F17" i="5"/>
  <c r="F19" i="5"/>
  <c r="F20" i="5"/>
  <c r="F23" i="5"/>
  <c r="F22" i="5" s="1"/>
  <c r="F21" i="5" s="1"/>
  <c r="G12" i="5"/>
  <c r="G11" i="5" s="1"/>
  <c r="G17" i="5"/>
  <c r="H17" i="5" s="1"/>
  <c r="G19" i="5"/>
  <c r="G23" i="5"/>
  <c r="D15" i="5"/>
  <c r="H15" i="5" s="1"/>
  <c r="H19" i="5"/>
  <c r="E37" i="5"/>
  <c r="E36" i="5" s="1"/>
  <c r="E27" i="5"/>
  <c r="E30" i="5"/>
  <c r="E26" i="5"/>
  <c r="E25" i="5" s="1"/>
  <c r="E33" i="5"/>
  <c r="E32" i="5" s="1"/>
  <c r="F34" i="5"/>
  <c r="G34" i="5" s="1"/>
  <c r="F35" i="5"/>
  <c r="F31" i="5"/>
  <c r="F30" i="5"/>
  <c r="G31" i="5"/>
  <c r="G30" i="5" s="1"/>
  <c r="F28" i="5"/>
  <c r="G28" i="5" s="1"/>
  <c r="F29" i="5"/>
  <c r="B18" i="5"/>
  <c r="B11" i="5"/>
  <c r="B13" i="5"/>
  <c r="B10" i="5"/>
  <c r="B9" i="5" s="1"/>
  <c r="D27" i="5"/>
  <c r="D26" i="5" s="1"/>
  <c r="D30" i="5"/>
  <c r="D33" i="5"/>
  <c r="D32" i="5"/>
  <c r="D25" i="5"/>
  <c r="A27" i="5"/>
  <c r="A26" i="5" s="1"/>
  <c r="A25" i="5" s="1"/>
  <c r="A30" i="5"/>
  <c r="A33" i="5"/>
  <c r="A32" i="5"/>
  <c r="B27" i="5"/>
  <c r="B26" i="5" s="1"/>
  <c r="B30" i="5"/>
  <c r="B33" i="5"/>
  <c r="B32" i="5"/>
  <c r="B25" i="5"/>
  <c r="B24" i="5" s="1"/>
  <c r="B37" i="5"/>
  <c r="B36" i="5" s="1"/>
  <c r="D22" i="5"/>
  <c r="D21" i="5" s="1"/>
  <c r="A22" i="5"/>
  <c r="A21" i="5" s="1"/>
  <c r="B22" i="5"/>
  <c r="B21" i="5" s="1"/>
  <c r="D18" i="5"/>
  <c r="A18" i="5"/>
  <c r="A10" i="5" s="1"/>
  <c r="A9" i="5" s="1"/>
  <c r="D13" i="5"/>
  <c r="D10" i="5" s="1"/>
  <c r="A13" i="5"/>
  <c r="D11" i="5"/>
  <c r="A11" i="5"/>
  <c r="A8" i="13"/>
  <c r="A13" i="13"/>
  <c r="A7" i="13"/>
  <c r="A11" i="7"/>
  <c r="A10" i="7" s="1"/>
  <c r="A9" i="7" s="1"/>
  <c r="A18" i="13" s="1"/>
  <c r="L22" i="2"/>
  <c r="M20" i="2"/>
  <c r="M14" i="2"/>
  <c r="C22" i="2"/>
  <c r="J22" i="2"/>
  <c r="E20" i="17"/>
  <c r="E19" i="17"/>
  <c r="D19" i="17"/>
  <c r="F10" i="2" s="1"/>
  <c r="F22" i="2" s="1"/>
  <c r="E22" i="17"/>
  <c r="D22" i="17" s="1"/>
  <c r="H10" i="2" s="1"/>
  <c r="H22" i="2"/>
  <c r="E13" i="17"/>
  <c r="D13" i="17" s="1"/>
  <c r="B10" i="2" s="1"/>
  <c r="E18" i="17"/>
  <c r="D18" i="17"/>
  <c r="D10" i="2"/>
  <c r="D22" i="2" s="1"/>
  <c r="E17" i="17"/>
  <c r="D17" i="17" s="1"/>
  <c r="E10" i="2" s="1"/>
  <c r="E22" i="2" s="1"/>
  <c r="E23" i="17"/>
  <c r="D23" i="17"/>
  <c r="I10" i="2"/>
  <c r="I22" i="2" s="1"/>
  <c r="E12" i="17"/>
  <c r="D12" i="17"/>
  <c r="B12" i="2" s="1"/>
  <c r="K12" i="2" s="1"/>
  <c r="M12" i="2" s="1"/>
  <c r="B91" i="17"/>
  <c r="B89" i="17"/>
  <c r="B90" i="17"/>
  <c r="B88" i="17"/>
  <c r="B87" i="17"/>
  <c r="B86" i="17" s="1"/>
  <c r="B84" i="17"/>
  <c r="B83" i="17"/>
  <c r="B82" i="17"/>
  <c r="B55" i="17"/>
  <c r="B30" i="17"/>
  <c r="B29" i="17" s="1"/>
  <c r="B80" i="17"/>
  <c r="B77" i="17"/>
  <c r="B75" i="17" s="1"/>
  <c r="B76" i="17"/>
  <c r="B74" i="17"/>
  <c r="B72" i="17"/>
  <c r="B70" i="17"/>
  <c r="B62" i="17"/>
  <c r="B64" i="17"/>
  <c r="B63" i="17"/>
  <c r="B61" i="17"/>
  <c r="B53" i="17"/>
  <c r="B52" i="17"/>
  <c r="B51" i="17"/>
  <c r="B50" i="17" s="1"/>
  <c r="B49" i="17"/>
  <c r="B47" i="17" s="1"/>
  <c r="B48" i="17"/>
  <c r="B46" i="17"/>
  <c r="B45" i="17"/>
  <c r="B44" i="17"/>
  <c r="B42" i="17"/>
  <c r="B41" i="17"/>
  <c r="B38" i="17" s="1"/>
  <c r="B40" i="17"/>
  <c r="B39" i="17"/>
  <c r="B36" i="17"/>
  <c r="B37" i="17"/>
  <c r="B35" i="17"/>
  <c r="B34" i="17" s="1"/>
  <c r="B15" i="17"/>
  <c r="B14" i="17" s="1"/>
  <c r="B33" i="17"/>
  <c r="B31" i="17"/>
  <c r="B28" i="17"/>
  <c r="B27" i="17"/>
  <c r="B24" i="17"/>
  <c r="B23" i="17"/>
  <c r="B21" i="17" s="1"/>
  <c r="B22" i="17"/>
  <c r="B20" i="17"/>
  <c r="B19" i="17" s="1"/>
  <c r="B18" i="17"/>
  <c r="B17" i="17"/>
  <c r="B16" i="17" s="1"/>
  <c r="B13" i="17"/>
  <c r="B12" i="17"/>
  <c r="A91" i="17"/>
  <c r="A89" i="17"/>
  <c r="A88" i="17"/>
  <c r="A90" i="17"/>
  <c r="A87" i="17"/>
  <c r="A86" i="17" s="1"/>
  <c r="A85" i="17" s="1"/>
  <c r="A83" i="17"/>
  <c r="A84" i="17"/>
  <c r="A82" i="17"/>
  <c r="A80" i="17"/>
  <c r="A77" i="17"/>
  <c r="A76" i="17"/>
  <c r="A75" i="17" s="1"/>
  <c r="A74" i="17"/>
  <c r="A73" i="17" s="1"/>
  <c r="A72" i="17"/>
  <c r="A70" i="17"/>
  <c r="A62" i="17"/>
  <c r="A64" i="17"/>
  <c r="A63" i="17"/>
  <c r="A61" i="17"/>
  <c r="A60" i="17" s="1"/>
  <c r="A30" i="17"/>
  <c r="A52" i="17"/>
  <c r="A53" i="17"/>
  <c r="A51" i="17"/>
  <c r="A55" i="17"/>
  <c r="A54" i="17" s="1"/>
  <c r="A49" i="17"/>
  <c r="A47" i="17" s="1"/>
  <c r="A48" i="17"/>
  <c r="A45" i="17"/>
  <c r="A46" i="17"/>
  <c r="A44" i="17"/>
  <c r="A43" i="17" s="1"/>
  <c r="A42" i="17"/>
  <c r="A41" i="17"/>
  <c r="A38" i="17" s="1"/>
  <c r="A40" i="17"/>
  <c r="A39" i="17"/>
  <c r="A36" i="17"/>
  <c r="A35" i="17"/>
  <c r="A34" i="17" s="1"/>
  <c r="A33" i="17"/>
  <c r="A32" i="17" s="1"/>
  <c r="A31" i="17"/>
  <c r="A28" i="17"/>
  <c r="A27" i="17"/>
  <c r="A24" i="17"/>
  <c r="A23" i="17"/>
  <c r="A22" i="17"/>
  <c r="A21" i="17" s="1"/>
  <c r="A20" i="17"/>
  <c r="A18" i="17"/>
  <c r="A17" i="17"/>
  <c r="A15" i="17"/>
  <c r="A13" i="17"/>
  <c r="A12" i="17"/>
  <c r="A11" i="17" s="1"/>
  <c r="G87" i="17"/>
  <c r="G86" i="17" s="1"/>
  <c r="D86" i="17" s="1"/>
  <c r="G88" i="17"/>
  <c r="G89" i="17"/>
  <c r="G91" i="17"/>
  <c r="G85" i="17"/>
  <c r="F79" i="17"/>
  <c r="D79" i="17" s="1"/>
  <c r="F34" i="17"/>
  <c r="F14" i="17"/>
  <c r="F10" i="17" s="1"/>
  <c r="D89" i="17"/>
  <c r="B85" i="17"/>
  <c r="B11" i="17"/>
  <c r="B10" i="17" s="1"/>
  <c r="B26" i="17"/>
  <c r="B32" i="17"/>
  <c r="B43" i="17"/>
  <c r="B54" i="17"/>
  <c r="B69" i="17"/>
  <c r="B68" i="17" s="1"/>
  <c r="B71" i="17"/>
  <c r="B73" i="17"/>
  <c r="B79" i="17"/>
  <c r="B81" i="17"/>
  <c r="A26" i="17"/>
  <c r="A29" i="17"/>
  <c r="A25" i="17" s="1"/>
  <c r="A50" i="17"/>
  <c r="A14" i="17"/>
  <c r="A16" i="17"/>
  <c r="A19" i="17"/>
  <c r="A69" i="17"/>
  <c r="A71" i="17"/>
  <c r="A79" i="17"/>
  <c r="A81" i="17"/>
  <c r="A78" i="17" s="1"/>
  <c r="E72" i="17"/>
  <c r="D72" i="17" s="1"/>
  <c r="E74" i="17"/>
  <c r="E76" i="17"/>
  <c r="D76" i="17" s="1"/>
  <c r="E77" i="17"/>
  <c r="D77" i="17" s="1"/>
  <c r="E70" i="17"/>
  <c r="D70" i="17" s="1"/>
  <c r="E66" i="17"/>
  <c r="E65" i="17"/>
  <c r="D65" i="17" s="1"/>
  <c r="E15" i="17"/>
  <c r="F15" i="17"/>
  <c r="D15" i="17"/>
  <c r="D20" i="17"/>
  <c r="E24" i="17"/>
  <c r="D24" i="17"/>
  <c r="E27" i="17"/>
  <c r="D27" i="17"/>
  <c r="E28" i="17"/>
  <c r="D28" i="17"/>
  <c r="E30" i="17"/>
  <c r="D30" i="17" s="1"/>
  <c r="F30" i="17"/>
  <c r="E31" i="17"/>
  <c r="D31" i="17"/>
  <c r="E33" i="17"/>
  <c r="D33" i="17" s="1"/>
  <c r="F33" i="17"/>
  <c r="E35" i="17"/>
  <c r="F35" i="17"/>
  <c r="D35" i="17"/>
  <c r="E36" i="17"/>
  <c r="D36" i="17" s="1"/>
  <c r="E37" i="17"/>
  <c r="D37" i="17" s="1"/>
  <c r="E39" i="17"/>
  <c r="D39" i="17"/>
  <c r="E40" i="17"/>
  <c r="D40" i="17" s="1"/>
  <c r="E41" i="17"/>
  <c r="D41" i="17" s="1"/>
  <c r="E42" i="17"/>
  <c r="D42" i="17"/>
  <c r="E44" i="17"/>
  <c r="D44" i="17" s="1"/>
  <c r="E45" i="17"/>
  <c r="D45" i="17" s="1"/>
  <c r="E46" i="17"/>
  <c r="D46" i="17"/>
  <c r="E48" i="17"/>
  <c r="D48" i="17" s="1"/>
  <c r="E49" i="17"/>
  <c r="D49" i="17" s="1"/>
  <c r="E55" i="17"/>
  <c r="F55" i="17"/>
  <c r="D55" i="17"/>
  <c r="E51" i="17"/>
  <c r="D51" i="17"/>
  <c r="E52" i="17"/>
  <c r="D52" i="17"/>
  <c r="E53" i="17"/>
  <c r="D53" i="17"/>
  <c r="E61" i="17"/>
  <c r="D61" i="17"/>
  <c r="E62" i="17"/>
  <c r="D62" i="17"/>
  <c r="E64" i="17"/>
  <c r="D64" i="17"/>
  <c r="E63" i="17"/>
  <c r="D63" i="17"/>
  <c r="D66" i="17"/>
  <c r="D67" i="17"/>
  <c r="D74" i="17"/>
  <c r="F80" i="17"/>
  <c r="D80" i="17"/>
  <c r="F82" i="17"/>
  <c r="D82" i="17"/>
  <c r="F83" i="17"/>
  <c r="D83" i="17" s="1"/>
  <c r="F84" i="17"/>
  <c r="D84" i="17" s="1"/>
  <c r="D87" i="17"/>
  <c r="D88" i="17"/>
  <c r="D90" i="17"/>
  <c r="D91" i="17"/>
  <c r="E16" i="17"/>
  <c r="D16" i="17" s="1"/>
  <c r="E26" i="17"/>
  <c r="E32" i="17"/>
  <c r="D32" i="17" s="1"/>
  <c r="E34" i="17"/>
  <c r="E38" i="17"/>
  <c r="D38" i="17"/>
  <c r="E43" i="17"/>
  <c r="D43" i="17" s="1"/>
  <c r="E69" i="17"/>
  <c r="E71" i="17"/>
  <c r="E73" i="17"/>
  <c r="E75" i="17"/>
  <c r="D69" i="17"/>
  <c r="D71" i="17"/>
  <c r="D73" i="17"/>
  <c r="D75" i="17"/>
  <c r="E11" i="17"/>
  <c r="D11" i="17" s="1"/>
  <c r="E21" i="17"/>
  <c r="D21" i="17"/>
  <c r="E47" i="17"/>
  <c r="D47" i="17" s="1"/>
  <c r="D56" i="17"/>
  <c r="E54" i="17"/>
  <c r="D54" i="17" s="1"/>
  <c r="F54" i="17"/>
  <c r="C10" i="3"/>
  <c r="E10" i="3"/>
  <c r="C11" i="3"/>
  <c r="C15" i="3" s="1"/>
  <c r="C12" i="3"/>
  <c r="E12" i="3"/>
  <c r="C14" i="3"/>
  <c r="E14" i="3"/>
  <c r="E9" i="3"/>
  <c r="E13" i="3"/>
  <c r="D15" i="3"/>
  <c r="B15" i="3"/>
  <c r="C8" i="15"/>
  <c r="D11" i="15"/>
  <c r="D8" i="15" s="1"/>
  <c r="B8" i="15"/>
  <c r="B12" i="15"/>
  <c r="B25" i="15"/>
  <c r="C12" i="15"/>
  <c r="D12" i="15" s="1"/>
  <c r="D13" i="15"/>
  <c r="D14" i="15"/>
  <c r="A18" i="7"/>
  <c r="C18" i="7"/>
  <c r="E17" i="11"/>
  <c r="E11" i="11"/>
  <c r="E10" i="11"/>
  <c r="B20" i="12"/>
  <c r="D8" i="13"/>
  <c r="D7" i="13" s="1"/>
  <c r="D13" i="13"/>
  <c r="D21" i="13"/>
  <c r="E12" i="13"/>
  <c r="E11" i="13"/>
  <c r="D36" i="9" l="1"/>
  <c r="E13" i="16"/>
  <c r="D13" i="16" s="1"/>
  <c r="D17" i="13"/>
  <c r="G14" i="5"/>
  <c r="F13" i="5"/>
  <c r="E11" i="3"/>
  <c r="H23" i="5"/>
  <c r="H22" i="5" s="1"/>
  <c r="H21" i="5" s="1"/>
  <c r="B16" i="12" s="1"/>
  <c r="G22" i="5"/>
  <c r="G21" i="5" s="1"/>
  <c r="G20" i="5"/>
  <c r="H20" i="5" s="1"/>
  <c r="F18" i="5"/>
  <c r="F10" i="5" s="1"/>
  <c r="F9" i="5" s="1"/>
  <c r="C25" i="10"/>
  <c r="E29" i="17"/>
  <c r="C13" i="9"/>
  <c r="F29" i="17"/>
  <c r="F25" i="17" s="1"/>
  <c r="F92" i="17" s="1"/>
  <c r="A13" i="9"/>
  <c r="A9" i="9" s="1"/>
  <c r="E12" i="16"/>
  <c r="D80" i="10"/>
  <c r="D16" i="13"/>
  <c r="E14" i="13"/>
  <c r="C13" i="13"/>
  <c r="E13" i="13" s="1"/>
  <c r="B78" i="17"/>
  <c r="C10" i="10"/>
  <c r="C9" i="10" s="1"/>
  <c r="E14" i="17"/>
  <c r="E15" i="3"/>
  <c r="D34" i="17"/>
  <c r="A68" i="17"/>
  <c r="G29" i="5"/>
  <c r="H29" i="5" s="1"/>
  <c r="F27" i="5"/>
  <c r="F26" i="5" s="1"/>
  <c r="G35" i="5"/>
  <c r="H35" i="5" s="1"/>
  <c r="F33" i="5"/>
  <c r="F32" i="5" s="1"/>
  <c r="E24" i="5"/>
  <c r="E39" i="5"/>
  <c r="F81" i="17"/>
  <c r="D81" i="17" s="1"/>
  <c r="C22" i="9"/>
  <c r="C9" i="9"/>
  <c r="D18" i="7"/>
  <c r="D18" i="13"/>
  <c r="D85" i="17"/>
  <c r="G92" i="17"/>
  <c r="B25" i="17"/>
  <c r="B92" i="17" s="1"/>
  <c r="G27" i="5"/>
  <c r="G26" i="5" s="1"/>
  <c r="H28" i="5"/>
  <c r="H27" i="5" s="1"/>
  <c r="H34" i="5"/>
  <c r="H33" i="5" s="1"/>
  <c r="H32" i="5" s="1"/>
  <c r="B15" i="12" s="1"/>
  <c r="B18" i="12" s="1"/>
  <c r="C18" i="13"/>
  <c r="E18" i="13" s="1"/>
  <c r="E11" i="20"/>
  <c r="C11" i="20" s="1"/>
  <c r="C25" i="15"/>
  <c r="D25" i="15" s="1"/>
  <c r="E68" i="17"/>
  <c r="D68" i="17" s="1"/>
  <c r="F78" i="17"/>
  <c r="D78" i="17" s="1"/>
  <c r="A10" i="17"/>
  <c r="A92" i="17" s="1"/>
  <c r="B60" i="17"/>
  <c r="B56" i="17" s="1"/>
  <c r="B22" i="2"/>
  <c r="K10" i="2"/>
  <c r="D9" i="5"/>
  <c r="B39" i="5"/>
  <c r="H18" i="5"/>
  <c r="A9" i="10"/>
  <c r="A56" i="17"/>
  <c r="C8" i="13"/>
  <c r="D26" i="17"/>
  <c r="H12" i="5"/>
  <c r="H11" i="5" s="1"/>
  <c r="H31" i="5"/>
  <c r="H30" i="5" s="1"/>
  <c r="E16" i="16" l="1"/>
  <c r="D16" i="16" s="1"/>
  <c r="A17" i="13"/>
  <c r="A36" i="9"/>
  <c r="C7" i="13"/>
  <c r="E8" i="13"/>
  <c r="H26" i="5"/>
  <c r="G18" i="5"/>
  <c r="E10" i="17"/>
  <c r="D14" i="17"/>
  <c r="D20" i="7"/>
  <c r="D29" i="17"/>
  <c r="C17" i="13"/>
  <c r="E10" i="16"/>
  <c r="D10" i="16" s="1"/>
  <c r="E10" i="20"/>
  <c r="C10" i="20" s="1"/>
  <c r="C36" i="9"/>
  <c r="G13" i="5"/>
  <c r="H14" i="5"/>
  <c r="H13" i="5" s="1"/>
  <c r="B11" i="12" s="1"/>
  <c r="M10" i="2"/>
  <c r="K22" i="2"/>
  <c r="M22" i="2" s="1"/>
  <c r="G25" i="5"/>
  <c r="E9" i="16"/>
  <c r="E9" i="20"/>
  <c r="C16" i="13"/>
  <c r="E16" i="13" s="1"/>
  <c r="C80" i="10"/>
  <c r="C20" i="7" s="1"/>
  <c r="D12" i="16"/>
  <c r="E11" i="16"/>
  <c r="E15" i="16"/>
  <c r="A80" i="10"/>
  <c r="A20" i="7" s="1"/>
  <c r="A16" i="13"/>
  <c r="A15" i="13" s="1"/>
  <c r="A19" i="13" s="1"/>
  <c r="A21" i="13" s="1"/>
  <c r="A38" i="5" s="1"/>
  <c r="E25" i="17"/>
  <c r="D25" i="17" s="1"/>
  <c r="G33" i="5"/>
  <c r="G32" i="5" s="1"/>
  <c r="F25" i="5"/>
  <c r="D15" i="13"/>
  <c r="D19" i="13" s="1"/>
  <c r="D20" i="13" s="1"/>
  <c r="F38" i="5" l="1"/>
  <c r="A37" i="5"/>
  <c r="A36" i="5" s="1"/>
  <c r="H10" i="5"/>
  <c r="H9" i="5" s="1"/>
  <c r="C15" i="13"/>
  <c r="E15" i="13" s="1"/>
  <c r="F15" i="13" s="1"/>
  <c r="E17" i="13"/>
  <c r="B12" i="12"/>
  <c r="H25" i="5"/>
  <c r="B10" i="12"/>
  <c r="E8" i="16"/>
  <c r="D9" i="16"/>
  <c r="G10" i="5"/>
  <c r="G9" i="5" s="1"/>
  <c r="C19" i="13"/>
  <c r="E7" i="13"/>
  <c r="F7" i="13" s="1"/>
  <c r="C9" i="20"/>
  <c r="E12" i="20"/>
  <c r="D15" i="16"/>
  <c r="E14" i="16"/>
  <c r="D10" i="17"/>
  <c r="E92" i="17"/>
  <c r="D92" i="17" s="1"/>
  <c r="E19" i="13" l="1"/>
  <c r="F19" i="13" s="1"/>
  <c r="H38" i="5"/>
  <c r="A39" i="5"/>
  <c r="A24" i="5"/>
  <c r="F37" i="5"/>
  <c r="F36" i="5" s="1"/>
  <c r="G38" i="5"/>
  <c r="H37" i="5" l="1"/>
  <c r="H36" i="5" s="1"/>
  <c r="B9" i="12"/>
  <c r="B13" i="12" s="1"/>
  <c r="B19" i="12" s="1"/>
  <c r="B21" i="12" s="1"/>
  <c r="D38" i="5"/>
  <c r="D37" i="5" s="1"/>
  <c r="D36" i="5" s="1"/>
  <c r="G37" i="5"/>
  <c r="G36" i="5" s="1"/>
  <c r="C20" i="13"/>
  <c r="F39" i="5"/>
  <c r="F24" i="5"/>
  <c r="E20" i="13" l="1"/>
  <c r="C21" i="13"/>
  <c r="E21" i="13" s="1"/>
  <c r="G39" i="5"/>
  <c r="G24" i="5"/>
  <c r="D24" i="5"/>
  <c r="D39" i="5"/>
  <c r="H24" i="5"/>
  <c r="H39" i="5"/>
</calcChain>
</file>

<file path=xl/comments1.xml><?xml version="1.0" encoding="utf-8"?>
<comments xmlns="http://schemas.openxmlformats.org/spreadsheetml/2006/main">
  <authors>
    <author>會計科</author>
  </authors>
  <commentList>
    <comment ref="D6" authorId="0" shapeId="0">
      <text>
        <r>
          <rPr>
            <b/>
            <sz val="10"/>
            <color indexed="81"/>
            <rFont val="Times New Roman"/>
            <family val="1"/>
          </rPr>
          <t>94</t>
        </r>
        <r>
          <rPr>
            <b/>
            <sz val="10"/>
            <color indexed="81"/>
            <rFont val="新細明體"/>
            <family val="1"/>
            <charset val="136"/>
          </rPr>
          <t>法定預算數</t>
        </r>
        <r>
          <rPr>
            <sz val="8"/>
            <color indexed="81"/>
            <rFont val="新細明體"/>
            <family val="1"/>
            <charset val="136"/>
          </rPr>
          <t xml:space="preserve">
</t>
        </r>
      </text>
    </comment>
  </commentList>
</comments>
</file>

<file path=xl/comments2.xml><?xml version="1.0" encoding="utf-8"?>
<comments xmlns="http://schemas.openxmlformats.org/spreadsheetml/2006/main">
  <authors>
    <author>會計科</author>
  </authors>
  <commentList>
    <comment ref="B7" authorId="0" shapeId="0">
      <text>
        <r>
          <rPr>
            <b/>
            <sz val="14"/>
            <color indexed="81"/>
            <rFont val="Times New Roman"/>
            <family val="1"/>
          </rPr>
          <t>ki96</t>
        </r>
        <r>
          <rPr>
            <b/>
            <sz val="14"/>
            <color indexed="81"/>
            <rFont val="細明體"/>
            <family val="3"/>
            <charset val="136"/>
          </rPr>
          <t>年預算書</t>
        </r>
        <r>
          <rPr>
            <b/>
            <sz val="14"/>
            <color indexed="81"/>
            <rFont val="Times New Roman"/>
            <family val="1"/>
          </rPr>
          <t>95</t>
        </r>
        <r>
          <rPr>
            <b/>
            <sz val="14"/>
            <color indexed="81"/>
            <rFont val="細明體"/>
            <family val="3"/>
            <charset val="136"/>
          </rPr>
          <t xml:space="preserve">預計數部分
</t>
        </r>
      </text>
    </comment>
    <comment ref="F7" authorId="0" shapeId="0">
      <text>
        <r>
          <rPr>
            <sz val="16"/>
            <color indexed="81"/>
            <rFont val="新細明體"/>
            <family val="1"/>
            <charset val="136"/>
          </rPr>
          <t xml:space="preserve">95實際決算數-95年12月31預計數
</t>
        </r>
        <r>
          <rPr>
            <sz val="16"/>
            <color indexed="10"/>
            <rFont val="新細明體"/>
            <family val="1"/>
            <charset val="136"/>
          </rPr>
          <t xml:space="preserve">當預計數有負數，在此做調整
</t>
        </r>
      </text>
    </comment>
  </commentList>
</comments>
</file>

<file path=xl/sharedStrings.xml><?xml version="1.0" encoding="utf-8"?>
<sst xmlns="http://schemas.openxmlformats.org/spreadsheetml/2006/main" count="675" uniqueCount="580">
  <si>
    <r>
      <t>該項計畫係辦理</t>
    </r>
    <r>
      <rPr>
        <sz val="12"/>
        <rFont val="Times New Roman"/>
        <family val="1"/>
      </rPr>
      <t>:1.</t>
    </r>
    <r>
      <rPr>
        <sz val="12"/>
        <rFont val="新細明體"/>
        <family val="1"/>
        <charset val="136"/>
      </rPr>
      <t>低收入戶助學金、以低收入戶按國民中小學、公</t>
    </r>
    <r>
      <rPr>
        <sz val="12"/>
        <rFont val="Times New Roman"/>
        <family val="1"/>
      </rPr>
      <t>.</t>
    </r>
    <r>
      <rPr>
        <sz val="12"/>
        <rFont val="新細明體"/>
        <family val="1"/>
        <charset val="136"/>
      </rPr>
      <t>私立高中職、公</t>
    </r>
    <r>
      <rPr>
        <sz val="12"/>
        <rFont val="Times New Roman"/>
        <family val="1"/>
      </rPr>
      <t>.</t>
    </r>
    <r>
      <rPr>
        <sz val="12"/>
        <rFont val="新細明體"/>
        <family val="1"/>
        <charset val="136"/>
      </rPr>
      <t>私立大專院校、等各不同標準補助。</t>
    </r>
    <r>
      <rPr>
        <sz val="12"/>
        <rFont val="Times New Roman"/>
        <family val="1"/>
      </rPr>
      <t>2.</t>
    </r>
    <r>
      <rPr>
        <sz val="12"/>
        <rFont val="新細明體"/>
        <family val="1"/>
        <charset val="136"/>
      </rPr>
      <t>急難慰問金</t>
    </r>
    <r>
      <rPr>
        <sz val="12"/>
        <rFont val="Times New Roman"/>
        <family val="1"/>
      </rPr>
      <t>:</t>
    </r>
    <r>
      <rPr>
        <sz val="12"/>
        <rFont val="新細明體"/>
        <family val="1"/>
        <charset val="136"/>
      </rPr>
      <t>按各案發生程度不同，依該實施要點給予不同標準之補助。</t>
    </r>
    <r>
      <rPr>
        <sz val="12"/>
        <rFont val="Times New Roman"/>
        <family val="1"/>
      </rPr>
      <t>3.</t>
    </r>
    <r>
      <rPr>
        <sz val="12"/>
        <rFont val="新細明體"/>
        <family val="1"/>
        <charset val="136"/>
      </rPr>
      <t>獎勵工讀</t>
    </r>
    <r>
      <rPr>
        <sz val="12"/>
        <rFont val="Times New Roman"/>
        <family val="1"/>
      </rPr>
      <t>:</t>
    </r>
    <r>
      <rPr>
        <sz val="12"/>
        <rFont val="新細明體"/>
        <family val="1"/>
        <charset val="136"/>
      </rPr>
      <t>係依該辦法核給學校辦理學生工讀。</t>
    </r>
    <r>
      <rPr>
        <sz val="12"/>
        <rFont val="Times New Roman"/>
        <family val="1"/>
      </rPr>
      <t>4.</t>
    </r>
    <r>
      <rPr>
        <sz val="12"/>
        <rFont val="新細明體"/>
        <family val="1"/>
        <charset val="136"/>
      </rPr>
      <t>補助學生社團</t>
    </r>
    <r>
      <rPr>
        <sz val="12"/>
        <rFont val="Times New Roman"/>
        <family val="1"/>
      </rPr>
      <t>:</t>
    </r>
    <r>
      <rPr>
        <sz val="12"/>
        <rFont val="新細明體"/>
        <family val="1"/>
        <charset val="136"/>
      </rPr>
      <t>係鼓勵學生社團進行社區服務，參予地方文化結合，依該作業要點補助學校辦理。</t>
    </r>
    <r>
      <rPr>
        <sz val="12"/>
        <rFont val="Times New Roman"/>
        <family val="1"/>
      </rPr>
      <t>5.</t>
    </r>
    <r>
      <rPr>
        <sz val="12"/>
        <rFont val="新細明體"/>
        <family val="1"/>
        <charset val="136"/>
      </rPr>
      <t>辦理縮短城鄉數位落差</t>
    </r>
    <r>
      <rPr>
        <sz val="12"/>
        <rFont val="Times New Roman"/>
        <family val="1"/>
      </rPr>
      <t>:</t>
    </r>
    <r>
      <rPr>
        <sz val="12"/>
        <rFont val="新細明體"/>
        <family val="1"/>
        <charset val="136"/>
      </rPr>
      <t>係為照顧弱勢族群學生，提供學生辦理合適有效之電腦研習營。</t>
    </r>
    <phoneticPr fontId="6" type="noConversion"/>
  </si>
  <si>
    <r>
      <t>主要係辦理</t>
    </r>
    <r>
      <rPr>
        <sz val="12"/>
        <rFont val="Times New Roman"/>
        <family val="1"/>
      </rPr>
      <t>:1.</t>
    </r>
    <r>
      <rPr>
        <sz val="12"/>
        <rFont val="新細明體"/>
        <family val="1"/>
        <charset val="136"/>
      </rPr>
      <t>購置土地</t>
    </r>
    <r>
      <rPr>
        <sz val="12"/>
        <rFont val="Times New Roman"/>
        <family val="1"/>
      </rPr>
      <t xml:space="preserve">: </t>
    </r>
    <r>
      <rPr>
        <sz val="12"/>
        <rFont val="新細明體"/>
        <family val="1"/>
        <charset val="136"/>
      </rPr>
      <t>購置配合市地重劃、有償撥用、區段徵收，收回原以耕地出租、目前變更可供建築使用土地之地價款、補償費，購買需合併使用之畸零地及繳納工程受益費等經費。</t>
    </r>
    <r>
      <rPr>
        <sz val="12"/>
        <rFont val="Times New Roman"/>
        <family val="1"/>
      </rPr>
      <t>2.</t>
    </r>
    <r>
      <rPr>
        <sz val="12"/>
        <rFont val="新細明體"/>
        <family val="1"/>
        <charset val="136"/>
      </rPr>
      <t>擴充改良房屋建築及設備</t>
    </r>
    <r>
      <rPr>
        <sz val="12"/>
        <rFont val="Times New Roman"/>
        <family val="1"/>
      </rPr>
      <t xml:space="preserve">: </t>
    </r>
    <r>
      <rPr>
        <sz val="12"/>
        <rFont val="新細明體"/>
        <family val="1"/>
        <charset val="136"/>
      </rPr>
      <t>購買具有優先承購及可規劃對本基金具有利益之土地上私有地上物暨現有各建物重大維修費用。上開購置之土地及擴充改良房屋建築，係因需配合各地區都市計畫方可辦理，發生因素較不確定性、不可預期。</t>
    </r>
    <phoneticPr fontId="6" type="noConversion"/>
  </si>
  <si>
    <r>
      <t>年</t>
    </r>
    <r>
      <rPr>
        <sz val="12"/>
        <rFont val="新細明體"/>
        <family val="1"/>
        <charset val="136"/>
      </rPr>
      <t>度</t>
    </r>
    <r>
      <rPr>
        <sz val="12"/>
        <rFont val="新細明體"/>
        <family val="1"/>
        <charset val="136"/>
      </rPr>
      <t>及</t>
    </r>
    <r>
      <rPr>
        <sz val="12"/>
        <rFont val="新細明體"/>
        <family val="1"/>
        <charset val="136"/>
      </rPr>
      <t>項</t>
    </r>
    <r>
      <rPr>
        <sz val="12"/>
        <rFont val="新細明體"/>
        <family val="1"/>
        <charset val="136"/>
      </rPr>
      <t>目</t>
    </r>
    <phoneticPr fontId="6" type="noConversion"/>
  </si>
  <si>
    <r>
      <t>說　　</t>
    </r>
    <r>
      <rPr>
        <sz val="12"/>
        <rFont val="Times New Roman"/>
        <family val="1"/>
      </rPr>
      <t xml:space="preserve">      </t>
    </r>
    <r>
      <rPr>
        <sz val="12"/>
        <rFont val="新細明體"/>
        <family val="1"/>
        <charset val="136"/>
      </rPr>
      <t>　</t>
    </r>
    <r>
      <rPr>
        <sz val="12"/>
        <rFont val="Times New Roman"/>
        <family val="1"/>
      </rPr>
      <t xml:space="preserve">     </t>
    </r>
    <r>
      <rPr>
        <sz val="12"/>
        <rFont val="新細明體"/>
        <family val="1"/>
        <charset val="136"/>
      </rPr>
      <t>明</t>
    </r>
    <phoneticPr fontId="6" type="noConversion"/>
  </si>
  <si>
    <t>　　職員</t>
    <phoneticPr fontId="6" type="noConversion"/>
  </si>
  <si>
    <r>
      <t>科</t>
    </r>
    <r>
      <rPr>
        <sz val="12"/>
        <rFont val="Times New Roman"/>
        <family val="1"/>
      </rPr>
      <t xml:space="preserve">                 </t>
    </r>
    <r>
      <rPr>
        <sz val="12"/>
        <rFont val="新細明體"/>
        <family val="1"/>
        <charset val="136"/>
      </rPr>
      <t>目</t>
    </r>
    <phoneticPr fontId="6" type="noConversion"/>
  </si>
  <si>
    <r>
      <t>本年度增減</t>
    </r>
    <r>
      <rPr>
        <sz val="12"/>
        <rFont val="Times New Roman"/>
        <family val="1"/>
      </rPr>
      <t>(-)</t>
    </r>
    <r>
      <rPr>
        <sz val="12"/>
        <rFont val="新細明體"/>
        <family val="1"/>
        <charset val="136"/>
      </rPr>
      <t>數</t>
    </r>
    <phoneticPr fontId="6" type="noConversion"/>
  </si>
  <si>
    <r>
      <t>上年度最高可
進</t>
    </r>
    <r>
      <rPr>
        <sz val="12"/>
        <rFont val="Times New Roman"/>
        <family val="1"/>
      </rPr>
      <t xml:space="preserve"> </t>
    </r>
    <r>
      <rPr>
        <sz val="12"/>
        <rFont val="新細明體"/>
        <family val="1"/>
        <charset val="136"/>
      </rPr>
      <t>用</t>
    </r>
    <r>
      <rPr>
        <sz val="12"/>
        <rFont val="Times New Roman"/>
        <family val="1"/>
      </rPr>
      <t xml:space="preserve"> </t>
    </r>
    <r>
      <rPr>
        <sz val="12"/>
        <rFont val="新細明體"/>
        <family val="1"/>
        <charset val="136"/>
      </rPr>
      <t>員</t>
    </r>
    <r>
      <rPr>
        <sz val="12"/>
        <rFont val="Times New Roman"/>
        <family val="1"/>
      </rPr>
      <t xml:space="preserve"> </t>
    </r>
    <r>
      <rPr>
        <sz val="12"/>
        <rFont val="新細明體"/>
        <family val="1"/>
        <charset val="136"/>
      </rPr>
      <t>額</t>
    </r>
    <r>
      <rPr>
        <sz val="12"/>
        <rFont val="Times New Roman"/>
        <family val="1"/>
      </rPr>
      <t xml:space="preserve"> </t>
    </r>
    <r>
      <rPr>
        <sz val="12"/>
        <rFont val="新細明體"/>
        <family val="1"/>
        <charset val="136"/>
      </rPr>
      <t>數</t>
    </r>
    <phoneticPr fontId="6" type="noConversion"/>
  </si>
  <si>
    <r>
      <t>本年度最高可
進</t>
    </r>
    <r>
      <rPr>
        <sz val="12"/>
        <rFont val="Times New Roman"/>
        <family val="1"/>
      </rPr>
      <t xml:space="preserve"> </t>
    </r>
    <r>
      <rPr>
        <sz val="12"/>
        <rFont val="新細明體"/>
        <family val="1"/>
        <charset val="136"/>
      </rPr>
      <t>用</t>
    </r>
    <r>
      <rPr>
        <sz val="12"/>
        <rFont val="Times New Roman"/>
        <family val="1"/>
      </rPr>
      <t xml:space="preserve"> </t>
    </r>
    <r>
      <rPr>
        <sz val="12"/>
        <rFont val="新細明體"/>
        <family val="1"/>
        <charset val="136"/>
      </rPr>
      <t>員</t>
    </r>
    <r>
      <rPr>
        <sz val="12"/>
        <rFont val="Times New Roman"/>
        <family val="1"/>
      </rPr>
      <t xml:space="preserve"> </t>
    </r>
    <r>
      <rPr>
        <sz val="12"/>
        <rFont val="新細明體"/>
        <family val="1"/>
        <charset val="136"/>
      </rPr>
      <t>額</t>
    </r>
    <r>
      <rPr>
        <sz val="12"/>
        <rFont val="Times New Roman"/>
        <family val="1"/>
      </rPr>
      <t xml:space="preserve"> </t>
    </r>
    <r>
      <rPr>
        <sz val="12"/>
        <rFont val="新細明體"/>
        <family val="1"/>
        <charset val="136"/>
      </rPr>
      <t>數</t>
    </r>
    <phoneticPr fontId="6" type="noConversion"/>
  </si>
  <si>
    <r>
      <t>說　</t>
    </r>
    <r>
      <rPr>
        <sz val="12"/>
        <rFont val="Times New Roman"/>
        <family val="1"/>
      </rPr>
      <t xml:space="preserve">      </t>
    </r>
    <r>
      <rPr>
        <sz val="12"/>
        <rFont val="新細明體"/>
        <family val="1"/>
        <charset val="136"/>
      </rPr>
      <t>　　明</t>
    </r>
    <phoneticPr fontId="6" type="noConversion"/>
  </si>
  <si>
    <t>退休及卹償金</t>
    <phoneticPr fontId="6" type="noConversion"/>
  </si>
  <si>
    <t>退休金</t>
    <phoneticPr fontId="6" type="noConversion"/>
  </si>
  <si>
    <t>卹償金</t>
    <phoneticPr fontId="6" type="noConversion"/>
  </si>
  <si>
    <r>
      <t>上</t>
    </r>
    <r>
      <rPr>
        <sz val="12"/>
        <rFont val="Times New Roman"/>
        <family val="1"/>
      </rPr>
      <t xml:space="preserve">  </t>
    </r>
    <r>
      <rPr>
        <sz val="12"/>
        <rFont val="新細明體"/>
        <family val="1"/>
        <charset val="136"/>
      </rPr>
      <t>年</t>
    </r>
    <r>
      <rPr>
        <sz val="12"/>
        <rFont val="Times New Roman"/>
        <family val="1"/>
      </rPr>
      <t xml:space="preserve">  </t>
    </r>
    <r>
      <rPr>
        <sz val="12"/>
        <rFont val="新細明體"/>
        <family val="1"/>
        <charset val="136"/>
      </rPr>
      <t>度
預</t>
    </r>
    <r>
      <rPr>
        <sz val="12"/>
        <rFont val="Times New Roman"/>
        <family val="1"/>
      </rPr>
      <t xml:space="preserve">  </t>
    </r>
    <r>
      <rPr>
        <sz val="12"/>
        <rFont val="新細明體"/>
        <family val="1"/>
        <charset val="136"/>
      </rPr>
      <t>算</t>
    </r>
    <r>
      <rPr>
        <sz val="12"/>
        <rFont val="Times New Roman"/>
        <family val="1"/>
      </rPr>
      <t xml:space="preserve">  </t>
    </r>
    <r>
      <rPr>
        <sz val="12"/>
        <rFont val="新細明體"/>
        <family val="1"/>
        <charset val="136"/>
      </rPr>
      <t>數</t>
    </r>
    <phoneticPr fontId="6" type="noConversion"/>
  </si>
  <si>
    <t>學產房地
管理計畫</t>
    <phoneticPr fontId="6" type="noConversion"/>
  </si>
  <si>
    <t>獎助教育
支出計畫</t>
    <phoneticPr fontId="6" type="noConversion"/>
  </si>
  <si>
    <t>資產</t>
    <phoneticPr fontId="6" type="noConversion"/>
  </si>
  <si>
    <r>
      <t>一、增加原因係</t>
    </r>
    <r>
      <rPr>
        <sz val="12"/>
        <color indexed="8"/>
        <rFont val="Times New Roman"/>
        <family val="1"/>
      </rPr>
      <t>:</t>
    </r>
    <r>
      <rPr>
        <sz val="12"/>
        <color indexed="8"/>
        <rFont val="細明體"/>
        <family val="3"/>
        <charset val="136"/>
      </rPr>
      <t>配合市地重劃有償撥用收回土地有償撥用等土地補償費。
二、減少原因係</t>
    </r>
    <r>
      <rPr>
        <sz val="12"/>
        <color indexed="8"/>
        <rFont val="Times New Roman"/>
        <family val="1"/>
      </rPr>
      <t>:</t>
    </r>
    <r>
      <rPr>
        <sz val="12"/>
        <color indexed="8"/>
        <rFont val="細明體"/>
        <family val="3"/>
        <charset val="136"/>
      </rPr>
      <t>使用分區為道路，現況為己供公眾使用之學產土地辦理無償撥用。</t>
    </r>
    <phoneticPr fontId="6" type="noConversion"/>
  </si>
  <si>
    <r>
      <t>一、增加原因係</t>
    </r>
    <r>
      <rPr>
        <sz val="12"/>
        <color indexed="8"/>
        <rFont val="Times New Roman"/>
        <family val="1"/>
      </rPr>
      <t>:</t>
    </r>
    <r>
      <rPr>
        <sz val="12"/>
        <color indexed="8"/>
        <rFont val="細明體"/>
        <family val="3"/>
        <charset val="136"/>
      </rPr>
      <t>學產房地重大修護等及建築基地可供開發利用等。
二、減少原因係</t>
    </r>
    <r>
      <rPr>
        <sz val="12"/>
        <color indexed="8"/>
        <rFont val="Times New Roman"/>
        <family val="1"/>
      </rPr>
      <t>:1.</t>
    </r>
    <r>
      <rPr>
        <sz val="12"/>
        <color indexed="8"/>
        <rFont val="細明體"/>
        <family val="3"/>
        <charset val="136"/>
      </rPr>
      <t>南投雅農學苑使用學產建物無償撥用</t>
    </r>
    <r>
      <rPr>
        <sz val="12"/>
        <color indexed="8"/>
        <rFont val="Times New Roman"/>
        <family val="1"/>
      </rPr>
      <t>2.</t>
    </r>
    <r>
      <rPr>
        <sz val="12"/>
        <color indexed="8"/>
        <rFont val="細明體"/>
        <family val="3"/>
        <charset val="136"/>
      </rPr>
      <t>花蓮女生宿舍變更非公用財產</t>
    </r>
    <r>
      <rPr>
        <sz val="12"/>
        <color indexed="8"/>
        <rFont val="Times New Roman"/>
        <family val="1"/>
      </rPr>
      <t>3.</t>
    </r>
    <r>
      <rPr>
        <sz val="12"/>
        <color indexed="8"/>
        <rFont val="細明體"/>
        <family val="3"/>
        <charset val="136"/>
      </rPr>
      <t>台北天母房舍、台中建中東街房舍報廢。</t>
    </r>
    <phoneticPr fontId="6" type="noConversion"/>
  </si>
  <si>
    <r>
      <t>一、增加原因係</t>
    </r>
    <r>
      <rPr>
        <sz val="12"/>
        <color indexed="8"/>
        <rFont val="Times New Roman"/>
        <family val="1"/>
      </rPr>
      <t>:</t>
    </r>
    <r>
      <rPr>
        <sz val="12"/>
        <color indexed="8"/>
        <rFont val="細明體"/>
        <family val="3"/>
        <charset val="136"/>
      </rPr>
      <t>資訊設備逾年限汰舊換新。
二、減少原因係</t>
    </r>
    <r>
      <rPr>
        <sz val="12"/>
        <color indexed="8"/>
        <rFont val="Times New Roman"/>
        <family val="1"/>
      </rPr>
      <t>:</t>
    </r>
    <r>
      <rPr>
        <sz val="12"/>
        <color indexed="8"/>
        <rFont val="細明體"/>
        <family val="3"/>
        <charset val="136"/>
      </rPr>
      <t>達使用年限之資訊設備辦理報廢。</t>
    </r>
    <phoneticPr fontId="6" type="noConversion"/>
  </si>
  <si>
    <r>
      <t>減少原因係</t>
    </r>
    <r>
      <rPr>
        <sz val="12"/>
        <color indexed="8"/>
        <rFont val="Times New Roman"/>
        <family val="1"/>
      </rPr>
      <t>:</t>
    </r>
    <r>
      <rPr>
        <sz val="12"/>
        <color indexed="8"/>
        <rFont val="細明體"/>
        <family val="3"/>
        <charset val="136"/>
      </rPr>
      <t>桃園學苑</t>
    </r>
    <r>
      <rPr>
        <sz val="12"/>
        <color indexed="8"/>
        <rFont val="Times New Roman"/>
        <family val="1"/>
      </rPr>
      <t>(</t>
    </r>
    <r>
      <rPr>
        <sz val="12"/>
        <color indexed="8"/>
        <rFont val="細明體"/>
        <family val="3"/>
        <charset val="136"/>
      </rPr>
      <t>電話傳真機已</t>
    </r>
    <r>
      <rPr>
        <sz val="12"/>
        <color indexed="8"/>
        <rFont val="Times New Roman"/>
        <family val="1"/>
      </rPr>
      <t xml:space="preserve"> </t>
    </r>
    <r>
      <rPr>
        <sz val="12"/>
        <color indexed="8"/>
        <rFont val="細明體"/>
        <family val="3"/>
        <charset val="136"/>
      </rPr>
      <t>逾年限報廢</t>
    </r>
    <r>
      <rPr>
        <sz val="12"/>
        <color indexed="8"/>
        <rFont val="Times New Roman"/>
        <family val="1"/>
      </rPr>
      <t>)</t>
    </r>
    <phoneticPr fontId="6" type="noConversion"/>
  </si>
  <si>
    <t>補充辦理學產基金業務實際需要之辦公設備及其他設備等。</t>
    <phoneticPr fontId="6" type="noConversion"/>
  </si>
  <si>
    <r>
      <t>一、增加原因係</t>
    </r>
    <r>
      <rPr>
        <sz val="12"/>
        <color indexed="8"/>
        <rFont val="Times New Roman"/>
        <family val="1"/>
      </rPr>
      <t>:</t>
    </r>
    <r>
      <rPr>
        <sz val="12"/>
        <color indexed="8"/>
        <rFont val="細明體"/>
        <family val="3"/>
        <charset val="136"/>
      </rPr>
      <t>補充辦理學產基金業務實際需要之辦公設備及其他設備等。
二、減少原因係</t>
    </r>
    <r>
      <rPr>
        <sz val="12"/>
        <color indexed="8"/>
        <rFont val="Times New Roman"/>
        <family val="1"/>
      </rPr>
      <t>:</t>
    </r>
    <r>
      <rPr>
        <sz val="12"/>
        <color indexed="8"/>
        <rFont val="細明體"/>
        <family val="3"/>
        <charset val="136"/>
      </rPr>
      <t>台中、台南等學苑逆滲透飲水機等設備已逾年限報廢。</t>
    </r>
    <phoneticPr fontId="6" type="noConversion"/>
  </si>
  <si>
    <t>辦理學產房地現場勘查及業務等需要上年度購置車輛，本年度不再購置。</t>
    <phoneticPr fontId="6" type="noConversion"/>
  </si>
  <si>
    <t>單位：新臺幣千元</t>
  </si>
  <si>
    <t>本期賸餘（短絀－）</t>
  </si>
  <si>
    <t>基金來源、用途及餘絀預計表</t>
  </si>
  <si>
    <t>項　　　目</t>
  </si>
  <si>
    <t>本年度預算數</t>
  </si>
  <si>
    <t>上年度預算數</t>
  </si>
  <si>
    <t>期初累積賸餘（短絀－）</t>
  </si>
  <si>
    <t>期末累積賸餘（短絀－）</t>
  </si>
  <si>
    <t>現金流量預計表</t>
  </si>
  <si>
    <t>　　　　單位：新臺幣千元</t>
  </si>
  <si>
    <t>業務活動之現金流量</t>
  </si>
  <si>
    <t>其他活動之現金流量</t>
  </si>
  <si>
    <t>現金及約當現金之淨增（淨減－）</t>
  </si>
  <si>
    <t>期初現金及約當現金</t>
  </si>
  <si>
    <t>期末現金及約當現金</t>
  </si>
  <si>
    <t>基金來源明細表</t>
  </si>
  <si>
    <t>科目及業務項目</t>
  </si>
  <si>
    <t>數量</t>
  </si>
  <si>
    <t>　　利息收入</t>
  </si>
  <si>
    <t>基金用途明細表</t>
  </si>
  <si>
    <t>業務計畫及</t>
  </si>
  <si>
    <t>用途別科目</t>
  </si>
  <si>
    <t>資　　　產</t>
  </si>
  <si>
    <t>流動資產</t>
  </si>
  <si>
    <t>　現金</t>
  </si>
  <si>
    <t>　應收款項</t>
  </si>
  <si>
    <t>預付款項</t>
  </si>
  <si>
    <t>預付費用</t>
  </si>
  <si>
    <t>資產總額</t>
  </si>
  <si>
    <t>負　　　債</t>
  </si>
  <si>
    <t>流動負債</t>
  </si>
  <si>
    <t>　應付款項</t>
  </si>
  <si>
    <t>　預收款項</t>
  </si>
  <si>
    <t>其他負債</t>
  </si>
  <si>
    <t>基　金　餘　額</t>
  </si>
  <si>
    <t>前年度決算數</t>
  </si>
  <si>
    <t>員工人數彙計表</t>
  </si>
  <si>
    <t>專任人員</t>
  </si>
  <si>
    <t>　　工友</t>
  </si>
  <si>
    <t>兼任人員</t>
  </si>
  <si>
    <t>　其他兼任人員</t>
  </si>
  <si>
    <t>總　　　　計</t>
  </si>
  <si>
    <t>各項費用彙計表</t>
  </si>
  <si>
    <t>科　　　　　　目</t>
  </si>
  <si>
    <t>合　　計</t>
  </si>
  <si>
    <t>用人費用</t>
  </si>
  <si>
    <t>　正式員額薪資</t>
  </si>
  <si>
    <t>　超時工作報酬</t>
  </si>
  <si>
    <t>　獎金</t>
  </si>
  <si>
    <t>　水電費</t>
  </si>
  <si>
    <t>　郵電費</t>
  </si>
  <si>
    <t>　旅運費</t>
  </si>
  <si>
    <t>　公共關係費</t>
  </si>
  <si>
    <t>　用品消耗</t>
  </si>
  <si>
    <t>　土地稅</t>
  </si>
  <si>
    <t>　房屋稅</t>
  </si>
  <si>
    <t>　規費</t>
  </si>
  <si>
    <t>合　　　　　計</t>
  </si>
  <si>
    <t>固定項目明細表</t>
  </si>
  <si>
    <t>單位︰新臺幣千元</t>
  </si>
  <si>
    <t>期初餘額</t>
  </si>
  <si>
    <t>本年度增加</t>
  </si>
  <si>
    <t>本年度減少</t>
  </si>
  <si>
    <t>期末餘額</t>
  </si>
  <si>
    <t>　專業服務費</t>
    <phoneticPr fontId="6" type="noConversion"/>
  </si>
  <si>
    <t>　保險費</t>
    <phoneticPr fontId="6" type="noConversion"/>
  </si>
  <si>
    <t>上年度預算數</t>
    <phoneticPr fontId="6" type="noConversion"/>
  </si>
  <si>
    <t>單位  新臺幣千元</t>
  </si>
  <si>
    <t>學產房地管理計畫</t>
    <phoneticPr fontId="6" type="noConversion"/>
  </si>
  <si>
    <t>獎助教育支出計畫</t>
    <phoneticPr fontId="6" type="noConversion"/>
  </si>
  <si>
    <t>　    一般房屋稅</t>
  </si>
  <si>
    <t>　    工員工資</t>
  </si>
  <si>
    <t>　    加班費</t>
  </si>
  <si>
    <t>　    年終獎金</t>
  </si>
  <si>
    <t>　    考績獎金</t>
  </si>
  <si>
    <t>　    工作場所電費</t>
  </si>
  <si>
    <t>　    工作場所水費</t>
  </si>
  <si>
    <t>　    郵費</t>
  </si>
  <si>
    <t>　    國內旅費</t>
  </si>
  <si>
    <t>　    其他保險費</t>
  </si>
  <si>
    <t>　    法律事務費</t>
  </si>
  <si>
    <t>　    公共關係費</t>
  </si>
  <si>
    <t>　    設備零件</t>
  </si>
  <si>
    <t>　    其他</t>
  </si>
  <si>
    <r>
      <t>　福利</t>
    </r>
    <r>
      <rPr>
        <sz val="12"/>
        <rFont val="新細明體"/>
        <family val="1"/>
        <charset val="136"/>
      </rPr>
      <t>費</t>
    </r>
    <phoneticPr fontId="6" type="noConversion"/>
  </si>
  <si>
    <r>
      <t xml:space="preserve">         </t>
    </r>
    <r>
      <rPr>
        <sz val="12"/>
        <rFont val="新細明體"/>
        <family val="1"/>
        <charset val="136"/>
      </rPr>
      <t>分擔員工保險費</t>
    </r>
    <phoneticPr fontId="6" type="noConversion"/>
  </si>
  <si>
    <t>　    印刷裝訂費</t>
    <phoneticPr fontId="6" type="noConversion"/>
  </si>
  <si>
    <r>
      <t xml:space="preserve">        </t>
    </r>
    <r>
      <rPr>
        <sz val="12"/>
        <rFont val="新細明體"/>
        <family val="1"/>
        <charset val="136"/>
      </rPr>
      <t>廣告費</t>
    </r>
    <phoneticPr fontId="6" type="noConversion"/>
  </si>
  <si>
    <r>
      <t xml:space="preserve">        </t>
    </r>
    <r>
      <rPr>
        <sz val="12"/>
        <rFont val="新細明體"/>
        <family val="1"/>
        <charset val="136"/>
      </rPr>
      <t>外包費</t>
    </r>
    <phoneticPr fontId="6" type="noConversion"/>
  </si>
  <si>
    <t>　    獎勵費用</t>
    <phoneticPr fontId="6" type="noConversion"/>
  </si>
  <si>
    <t>　    其他</t>
    <phoneticPr fontId="6" type="noConversion"/>
  </si>
  <si>
    <t>　    什項設備修護費</t>
    <phoneticPr fontId="6" type="noConversion"/>
  </si>
  <si>
    <t>　    一般房屋保險費</t>
    <phoneticPr fontId="6" type="noConversion"/>
  </si>
  <si>
    <t>　    委託調查研究費</t>
    <phoneticPr fontId="6" type="noConversion"/>
  </si>
  <si>
    <t>　    一般土地地價稅</t>
    <phoneticPr fontId="6" type="noConversion"/>
  </si>
  <si>
    <r>
      <t>　印刷裝訂與廣告</t>
    </r>
    <r>
      <rPr>
        <sz val="12"/>
        <rFont val="新細明體"/>
        <family val="1"/>
        <charset val="136"/>
      </rPr>
      <t>費</t>
    </r>
    <phoneticPr fontId="6" type="noConversion"/>
  </si>
  <si>
    <r>
      <t>　修理保養與保固</t>
    </r>
    <r>
      <rPr>
        <sz val="12"/>
        <rFont val="新細明體"/>
        <family val="1"/>
        <charset val="136"/>
      </rPr>
      <t>費</t>
    </r>
    <phoneticPr fontId="6" type="noConversion"/>
  </si>
  <si>
    <t>學產房地管理計畫</t>
    <phoneticPr fontId="6" type="noConversion"/>
  </si>
  <si>
    <t>獎助教育支出計畫</t>
    <phoneticPr fontId="6" type="noConversion"/>
  </si>
  <si>
    <r>
      <t xml:space="preserve">        </t>
    </r>
    <r>
      <rPr>
        <sz val="12"/>
        <rFont val="新細明體"/>
        <family val="1"/>
        <charset val="136"/>
      </rPr>
      <t>土地改良修護費</t>
    </r>
    <phoneticPr fontId="6" type="noConversion"/>
  </si>
  <si>
    <r>
      <t xml:space="preserve">     </t>
    </r>
    <r>
      <rPr>
        <sz val="12"/>
        <rFont val="新細明體"/>
        <family val="1"/>
        <charset val="136"/>
      </rPr>
      <t>購置固定資產</t>
    </r>
    <phoneticPr fontId="6" type="noConversion"/>
  </si>
  <si>
    <r>
      <t xml:space="preserve">        </t>
    </r>
    <r>
      <rPr>
        <sz val="12"/>
        <rFont val="新細明體"/>
        <family val="1"/>
        <charset val="136"/>
      </rPr>
      <t>購置土地</t>
    </r>
    <phoneticPr fontId="6" type="noConversion"/>
  </si>
  <si>
    <r>
      <t xml:space="preserve">        </t>
    </r>
    <r>
      <rPr>
        <sz val="12"/>
        <rFont val="新細明體"/>
        <family val="1"/>
        <charset val="136"/>
      </rPr>
      <t>購置什項設備</t>
    </r>
    <phoneticPr fontId="6" type="noConversion"/>
  </si>
  <si>
    <t>　土地</t>
  </si>
  <si>
    <t>　什項設備</t>
  </si>
  <si>
    <t>學產房地管理計畫</t>
    <phoneticPr fontId="6" type="noConversion"/>
  </si>
  <si>
    <t>　捐助、補助與獎助</t>
    <phoneticPr fontId="6" type="noConversion"/>
  </si>
  <si>
    <t>　    獎助學員生給與</t>
    <phoneticPr fontId="6" type="noConversion"/>
  </si>
  <si>
    <r>
      <t>利</t>
    </r>
    <r>
      <rPr>
        <sz val="12"/>
        <rFont val="Times New Roman"/>
        <family val="1"/>
      </rPr>
      <t>(</t>
    </r>
    <r>
      <rPr>
        <sz val="12"/>
        <rFont val="新細明體"/>
        <family val="1"/>
        <charset val="136"/>
      </rPr>
      <t>費</t>
    </r>
    <r>
      <rPr>
        <sz val="12"/>
        <rFont val="Times New Roman"/>
        <family val="1"/>
      </rPr>
      <t>)</t>
    </r>
    <r>
      <rPr>
        <sz val="12"/>
        <rFont val="新細明體"/>
        <family val="1"/>
        <charset val="136"/>
      </rPr>
      <t>率</t>
    </r>
  </si>
  <si>
    <r>
      <t>(</t>
    </r>
    <r>
      <rPr>
        <sz val="12"/>
        <rFont val="新細明體"/>
        <family val="1"/>
        <charset val="136"/>
      </rPr>
      <t>業務量</t>
    </r>
    <r>
      <rPr>
        <sz val="12"/>
        <rFont val="Times New Roman"/>
        <family val="1"/>
      </rPr>
      <t>)</t>
    </r>
  </si>
  <si>
    <t>　    電話費</t>
    <phoneticPr fontId="6" type="noConversion"/>
  </si>
  <si>
    <t>一、</t>
  </si>
  <si>
    <t>比較增減（-）</t>
  </si>
  <si>
    <r>
      <t xml:space="preserve">  </t>
    </r>
    <r>
      <rPr>
        <sz val="12"/>
        <rFont val="新細明體"/>
        <family val="1"/>
        <charset val="136"/>
      </rPr>
      <t>本期賸餘</t>
    </r>
    <r>
      <rPr>
        <sz val="11"/>
        <rFont val="Times New Roman"/>
        <family val="1"/>
      </rPr>
      <t/>
    </r>
    <phoneticPr fontId="6" type="noConversion"/>
  </si>
  <si>
    <r>
      <t xml:space="preserve">  </t>
    </r>
    <r>
      <rPr>
        <sz val="12"/>
        <rFont val="新細明體"/>
        <family val="1"/>
        <charset val="136"/>
      </rPr>
      <t>調整非現金項目</t>
    </r>
  </si>
  <si>
    <t xml:space="preserve">      業務活動之淨現金流入（流出－）</t>
  </si>
  <si>
    <t xml:space="preserve">      其他活動之淨現金流入（流出－）</t>
  </si>
  <si>
    <t>單位：新臺幣千元</t>
    <phoneticPr fontId="6" type="noConversion"/>
  </si>
  <si>
    <t>單位：新臺幣千元</t>
    <phoneticPr fontId="6" type="noConversion"/>
  </si>
  <si>
    <r>
      <t xml:space="preserve">    </t>
    </r>
    <r>
      <rPr>
        <sz val="12"/>
        <rFont val="新細明體"/>
        <family val="1"/>
        <charset val="136"/>
      </rPr>
      <t/>
    </r>
    <phoneticPr fontId="6" type="noConversion"/>
  </si>
  <si>
    <t>單位 ：人</t>
    <phoneticPr fontId="6" type="noConversion"/>
  </si>
  <si>
    <r>
      <t>　　技工</t>
    </r>
    <r>
      <rPr>
        <sz val="12"/>
        <rFont val="Times New Roman"/>
        <family val="1"/>
      </rPr>
      <t>(</t>
    </r>
    <r>
      <rPr>
        <sz val="12"/>
        <rFont val="新細明體"/>
        <family val="1"/>
        <charset val="136"/>
      </rPr>
      <t>含駕駛</t>
    </r>
    <r>
      <rPr>
        <sz val="12"/>
        <rFont val="Times New Roman"/>
        <family val="1"/>
      </rPr>
      <t>)</t>
    </r>
  </si>
  <si>
    <t>用人費用彙計表</t>
    <phoneticPr fontId="6" type="noConversion"/>
  </si>
  <si>
    <t>前年度決算數</t>
    <phoneticPr fontId="6" type="noConversion"/>
  </si>
  <si>
    <t>千元</t>
    <phoneticPr fontId="6" type="noConversion"/>
  </si>
  <si>
    <t>單位：新臺幣千元</t>
    <phoneticPr fontId="6" type="noConversion"/>
  </si>
  <si>
    <t>前年度
決算數</t>
    <phoneticPr fontId="6" type="noConversion"/>
  </si>
  <si>
    <t>基金來源、用途及餘絀預計表說明</t>
    <phoneticPr fontId="6" type="noConversion"/>
  </si>
  <si>
    <t>獎金</t>
    <phoneticPr fontId="6" type="noConversion"/>
  </si>
  <si>
    <t>科目</t>
    <phoneticPr fontId="6" type="noConversion"/>
  </si>
  <si>
    <t>超時
工作
報酬</t>
    <phoneticPr fontId="6" type="noConversion"/>
  </si>
  <si>
    <t>年終
獎金</t>
    <phoneticPr fontId="6" type="noConversion"/>
  </si>
  <si>
    <t>考績
獎金</t>
    <phoneticPr fontId="6" type="noConversion"/>
  </si>
  <si>
    <r>
      <t xml:space="preserve">分擔
</t>
    </r>
    <r>
      <rPr>
        <sz val="12"/>
        <rFont val="華康粗明體"/>
        <family val="3"/>
        <charset val="136"/>
      </rPr>
      <t>保險費</t>
    </r>
    <phoneticPr fontId="6" type="noConversion"/>
  </si>
  <si>
    <t>體育
活動費</t>
    <phoneticPr fontId="6" type="noConversion"/>
  </si>
  <si>
    <t>正式
員額
薪資</t>
    <phoneticPr fontId="6" type="noConversion"/>
  </si>
  <si>
    <t>（非 營 業 部 分）</t>
    <phoneticPr fontId="6" type="noConversion"/>
  </si>
  <si>
    <t>教育部主管</t>
  </si>
  <si>
    <t>　    工員退休及離職金</t>
    <phoneticPr fontId="6" type="noConversion"/>
  </si>
  <si>
    <t>兼任人員用人費用</t>
    <phoneticPr fontId="6" type="noConversion"/>
  </si>
  <si>
    <t>學 產 基 金 附 屬 單 位 預 算</t>
    <phoneticPr fontId="6" type="noConversion"/>
  </si>
  <si>
    <t>基金來源</t>
    <phoneticPr fontId="6" type="noConversion"/>
  </si>
  <si>
    <t>基金用途</t>
    <phoneticPr fontId="6" type="noConversion"/>
  </si>
  <si>
    <t>基金管理會委員出席酬勞。</t>
  </si>
  <si>
    <t>一般建築及設備計畫</t>
    <phoneticPr fontId="6" type="noConversion"/>
  </si>
  <si>
    <r>
      <t>5</t>
    </r>
    <r>
      <rPr>
        <b/>
        <sz val="18"/>
        <rFont val="華康粗明體"/>
        <family val="3"/>
        <charset val="136"/>
      </rPr>
      <t>年來主要業務計畫分析表</t>
    </r>
    <phoneticPr fontId="6" type="noConversion"/>
  </si>
  <si>
    <r>
      <t>管理會委</t>
    </r>
    <r>
      <rPr>
        <sz val="12"/>
        <rFont val="細明體"/>
        <family val="3"/>
        <charset val="136"/>
      </rPr>
      <t>員</t>
    </r>
    <phoneticPr fontId="6" type="noConversion"/>
  </si>
  <si>
    <t>臨時人員</t>
    <phoneticPr fontId="6" type="noConversion"/>
  </si>
  <si>
    <t>正式人員</t>
    <phoneticPr fontId="6" type="noConversion"/>
  </si>
  <si>
    <t>顧問人員</t>
    <phoneticPr fontId="6" type="noConversion"/>
  </si>
  <si>
    <t>兼任人員</t>
    <phoneticPr fontId="6" type="noConversion"/>
  </si>
  <si>
    <r>
      <t xml:space="preserve">        </t>
    </r>
    <r>
      <rPr>
        <sz val="12"/>
        <rFont val="新細明體"/>
        <family val="1"/>
        <charset val="136"/>
      </rPr>
      <t xml:space="preserve">擴充改良房屋建築
</t>
    </r>
    <r>
      <rPr>
        <sz val="12"/>
        <rFont val="Times New Roman"/>
        <family val="1"/>
      </rPr>
      <t xml:space="preserve">        </t>
    </r>
    <r>
      <rPr>
        <sz val="12"/>
        <rFont val="新細明體"/>
        <family val="1"/>
        <charset val="136"/>
      </rPr>
      <t>及</t>
    </r>
    <r>
      <rPr>
        <sz val="12"/>
        <rFont val="新細明體"/>
        <family val="1"/>
        <charset val="136"/>
      </rPr>
      <t>設備</t>
    </r>
    <phoneticPr fontId="6" type="noConversion"/>
  </si>
  <si>
    <t>趕辦急難慰問金、獎勵工讀等資料工作人員超時加班費。</t>
    <phoneticPr fontId="6" type="noConversion"/>
  </si>
  <si>
    <t>郵寄慰問金及獎勵各項文教業務等公文郵資。</t>
    <phoneticPr fontId="6" type="noConversion"/>
  </si>
  <si>
    <t>補助家庭遇變故或發生意外災害事故之教職員工、學生急難慰問金等及行政費用。</t>
    <phoneticPr fontId="6" type="noConversion"/>
  </si>
  <si>
    <t>高中職以上學校青年藝文服務、服務性社團、公益性社團隊、育樂及行政費用等活動補助經費。</t>
    <phoneticPr fontId="6" type="noConversion"/>
  </si>
  <si>
    <t>購置配合市地重劃、有償撥用、區段徵收，收回原以耕地出租、目前變更可供建築使用土地之地價款、補償費，購買需合併使用之畸零地及繳納工程受益費等經費。</t>
    <phoneticPr fontId="6" type="noConversion"/>
  </si>
  <si>
    <t>購買具有優先承購及可規劃對本基金具有利益之土地上私有地上物暨現有各建物重大維修費用。</t>
    <phoneticPr fontId="6" type="noConversion"/>
  </si>
  <si>
    <r>
      <t>93</t>
    </r>
    <r>
      <rPr>
        <b/>
        <sz val="12"/>
        <rFont val="新細明體"/>
        <family val="1"/>
        <charset val="136"/>
      </rPr>
      <t>年度決算數</t>
    </r>
    <phoneticPr fontId="6" type="noConversion"/>
  </si>
  <si>
    <r>
      <t xml:space="preserve">        </t>
    </r>
    <r>
      <rPr>
        <sz val="12"/>
        <rFont val="細明體"/>
        <family val="3"/>
        <charset val="136"/>
      </rPr>
      <t>業務宣導費</t>
    </r>
    <phoneticPr fontId="6" type="noConversion"/>
  </si>
  <si>
    <r>
      <t xml:space="preserve">　    </t>
    </r>
    <r>
      <rPr>
        <sz val="12"/>
        <rFont val="新細明體"/>
        <family val="1"/>
        <charset val="136"/>
      </rPr>
      <t>交通運輸設備修護費</t>
    </r>
    <phoneticPr fontId="6" type="noConversion"/>
  </si>
  <si>
    <r>
      <t xml:space="preserve">        </t>
    </r>
    <r>
      <rPr>
        <sz val="12"/>
        <rFont val="細明體"/>
        <family val="3"/>
        <charset val="136"/>
      </rPr>
      <t>其他建築修護費</t>
    </r>
    <r>
      <rPr>
        <sz val="12"/>
        <rFont val="Times New Roman"/>
        <family val="1"/>
      </rPr>
      <t xml:space="preserve"> </t>
    </r>
    <phoneticPr fontId="6" type="noConversion"/>
  </si>
  <si>
    <r>
      <t xml:space="preserve">        </t>
    </r>
    <r>
      <rPr>
        <sz val="12"/>
        <rFont val="新細明體"/>
        <family val="1"/>
        <charset val="136"/>
      </rPr>
      <t>專技人員酬金</t>
    </r>
    <phoneticPr fontId="6" type="noConversion"/>
  </si>
  <si>
    <t>　    行政規費與強制費</t>
    <phoneticPr fontId="6" type="noConversion"/>
  </si>
  <si>
    <r>
      <t xml:space="preserve">    </t>
    </r>
    <r>
      <rPr>
        <sz val="12"/>
        <rFont val="新細明體"/>
        <family val="1"/>
        <charset val="136"/>
      </rPr>
      <t>消費與行為稅</t>
    </r>
    <phoneticPr fontId="6" type="noConversion"/>
  </si>
  <si>
    <r>
      <t xml:space="preserve">       </t>
    </r>
    <r>
      <rPr>
        <sz val="12"/>
        <rFont val="新細明體"/>
        <family val="1"/>
        <charset val="136"/>
      </rPr>
      <t>使用牌照稅</t>
    </r>
    <phoneticPr fontId="6" type="noConversion"/>
  </si>
  <si>
    <r>
      <t xml:space="preserve">        </t>
    </r>
    <r>
      <rPr>
        <sz val="12"/>
        <rFont val="新細明體"/>
        <family val="1"/>
        <charset val="136"/>
      </rPr>
      <t>汽車燃料使用費</t>
    </r>
    <phoneticPr fontId="6" type="noConversion"/>
  </si>
  <si>
    <r>
      <t xml:space="preserve">         </t>
    </r>
    <r>
      <rPr>
        <sz val="12"/>
        <rFont val="新細明體"/>
        <family val="1"/>
        <charset val="136"/>
      </rPr>
      <t>其他福利費</t>
    </r>
    <phoneticPr fontId="6" type="noConversion"/>
  </si>
  <si>
    <t>　財產收入</t>
    <phoneticPr fontId="6" type="noConversion"/>
  </si>
  <si>
    <t>　　財產處分收入</t>
    <phoneticPr fontId="6" type="noConversion"/>
  </si>
  <si>
    <r>
      <t>　　</t>
    </r>
    <r>
      <rPr>
        <sz val="12"/>
        <rFont val="細明體"/>
        <family val="3"/>
        <charset val="136"/>
      </rPr>
      <t>租金收入</t>
    </r>
    <phoneticPr fontId="6" type="noConversion"/>
  </si>
  <si>
    <t>　　其他財產收入</t>
    <phoneticPr fontId="6" type="noConversion"/>
  </si>
  <si>
    <r>
      <t xml:space="preserve">    </t>
    </r>
    <r>
      <rPr>
        <sz val="12"/>
        <rFont val="細明體"/>
        <family val="3"/>
        <charset val="136"/>
      </rPr>
      <t>其他收入</t>
    </r>
    <phoneticPr fontId="6" type="noConversion"/>
  </si>
  <si>
    <t>　　雜項收入</t>
    <phoneticPr fontId="6" type="noConversion"/>
  </si>
  <si>
    <r>
      <t>福</t>
    </r>
    <r>
      <rPr>
        <sz val="12"/>
        <rFont val="Times New Roman"/>
        <family val="1"/>
      </rPr>
      <t xml:space="preserve"> </t>
    </r>
    <r>
      <rPr>
        <sz val="12"/>
        <rFont val="華康粗明體"/>
        <family val="3"/>
        <charset val="136"/>
      </rPr>
      <t>利</t>
    </r>
    <r>
      <rPr>
        <sz val="12"/>
        <rFont val="Times New Roman"/>
        <family val="1"/>
      </rPr>
      <t xml:space="preserve"> </t>
    </r>
    <r>
      <rPr>
        <sz val="12"/>
        <rFont val="華康粗明體"/>
        <family val="3"/>
        <charset val="136"/>
      </rPr>
      <t>費</t>
    </r>
    <phoneticPr fontId="6" type="noConversion"/>
  </si>
  <si>
    <t>稅捐、規費與繳庫</t>
    <phoneticPr fontId="6" type="noConversion"/>
  </si>
  <si>
    <r>
      <t xml:space="preserve">     </t>
    </r>
    <r>
      <rPr>
        <sz val="12"/>
        <rFont val="新細明體"/>
        <family val="1"/>
        <charset val="136"/>
      </rPr>
      <t>購置固定資產</t>
    </r>
    <phoneticPr fontId="6" type="noConversion"/>
  </si>
  <si>
    <r>
      <t xml:space="preserve">         </t>
    </r>
    <r>
      <rPr>
        <sz val="12"/>
        <rFont val="新細明體"/>
        <family val="1"/>
        <charset val="136"/>
      </rPr>
      <t>購置交通及運輸</t>
    </r>
    <r>
      <rPr>
        <sz val="12"/>
        <rFont val="新細明體"/>
        <family val="1"/>
        <charset val="136"/>
      </rPr>
      <t>設備</t>
    </r>
    <phoneticPr fontId="6" type="noConversion"/>
  </si>
  <si>
    <r>
      <t xml:space="preserve">購建固定資產及長期
</t>
    </r>
    <r>
      <rPr>
        <b/>
        <sz val="12"/>
        <rFont val="Times New Roman"/>
        <family val="1"/>
      </rPr>
      <t xml:space="preserve">    </t>
    </r>
    <r>
      <rPr>
        <b/>
        <sz val="12"/>
        <rFont val="細明體"/>
        <family val="3"/>
        <charset val="136"/>
      </rPr>
      <t>投資</t>
    </r>
    <phoneticPr fontId="6" type="noConversion"/>
  </si>
  <si>
    <r>
      <t>減少</t>
    </r>
    <r>
      <rPr>
        <sz val="12"/>
        <rFont val="新細明體"/>
        <family val="1"/>
        <charset val="136"/>
      </rPr>
      <t>短期債務及</t>
    </r>
    <r>
      <rPr>
        <sz val="12"/>
        <rFont val="新細明體"/>
        <family val="1"/>
        <charset val="136"/>
      </rPr>
      <t>其他負債</t>
    </r>
    <phoneticPr fontId="6" type="noConversion"/>
  </si>
  <si>
    <t>購建固定資產、無形資產
及長期投資</t>
    <phoneticPr fontId="6" type="noConversion"/>
  </si>
  <si>
    <t>業務計畫及預算說明</t>
    <phoneticPr fontId="6" type="noConversion"/>
  </si>
  <si>
    <t>壹、基金概況：</t>
    <phoneticPr fontId="6" type="noConversion"/>
  </si>
  <si>
    <t>二、</t>
    <phoneticPr fontId="6" type="noConversion"/>
  </si>
  <si>
    <t>三、</t>
    <phoneticPr fontId="6" type="noConversion"/>
  </si>
  <si>
    <t>一、</t>
    <phoneticPr fontId="6" type="noConversion"/>
  </si>
  <si>
    <t>參、業務計畫：</t>
    <phoneticPr fontId="6" type="noConversion"/>
  </si>
  <si>
    <t>三</t>
    <phoneticPr fontId="6" type="noConversion"/>
  </si>
  <si>
    <t>肆、預算概要：</t>
    <phoneticPr fontId="6" type="noConversion"/>
  </si>
  <si>
    <t>基金來源及用途之預計：</t>
    <phoneticPr fontId="6" type="noConversion"/>
  </si>
  <si>
    <t>基金餘絀之預計：</t>
    <phoneticPr fontId="6" type="noConversion"/>
  </si>
  <si>
    <t>主要係為學產基金捐助與補助急難慰問金、獎勵工讀等。</t>
    <phoneticPr fontId="6" type="noConversion"/>
  </si>
  <si>
    <t>主要係為學產基金捐助與補助急難慰問金、助學金、獎勵工讀、各級學校社團補費等。</t>
    <phoneticPr fontId="6" type="noConversion"/>
  </si>
  <si>
    <t>教育部</t>
    <phoneticPr fontId="6" type="noConversion"/>
  </si>
  <si>
    <t>學產基金</t>
    <phoneticPr fontId="6" type="noConversion"/>
  </si>
  <si>
    <t>教育部</t>
    <phoneticPr fontId="6" type="noConversion"/>
  </si>
  <si>
    <t>獎勵學生工讀、縮短城鄉數位落差等經費。</t>
    <phoneticPr fontId="6" type="noConversion"/>
  </si>
  <si>
    <t>　交通運輸設備</t>
    <phoneticPr fontId="6" type="noConversion"/>
  </si>
  <si>
    <t>接待有關單位開會便餐之用。</t>
    <phoneticPr fontId="6" type="noConversion"/>
  </si>
  <si>
    <t>中 華 民 國 97 年 度</t>
    <phoneticPr fontId="6" type="noConversion"/>
  </si>
  <si>
    <t>中華民國97年度</t>
    <phoneticPr fontId="6" type="noConversion"/>
  </si>
  <si>
    <t xml:space="preserve">     中華民國97年度</t>
    <phoneticPr fontId="6" type="noConversion"/>
  </si>
  <si>
    <t xml:space="preserve">       中華民國97年度</t>
    <phoneticPr fontId="6" type="noConversion"/>
  </si>
  <si>
    <t>預估出售台北市五分埔學產土地奉行政院核定分7年繳款，本年為第5年、岡山陀子段、彰化縣泉州厝段、變更為非公用財產標售等土地財產收入。</t>
    <phoneticPr fontId="6" type="noConversion"/>
  </si>
  <si>
    <r>
      <t>臺電股票計</t>
    </r>
    <r>
      <rPr>
        <sz val="12"/>
        <rFont val="Times New Roman"/>
        <family val="1"/>
      </rPr>
      <t>877,270</t>
    </r>
    <r>
      <rPr>
        <sz val="12"/>
        <rFont val="細明體"/>
        <family val="3"/>
        <charset val="136"/>
      </rPr>
      <t>股之股息、</t>
    </r>
    <r>
      <rPr>
        <sz val="12"/>
        <rFont val="Times New Roman"/>
        <family val="1"/>
      </rPr>
      <t xml:space="preserve"> </t>
    </r>
    <r>
      <rPr>
        <sz val="12"/>
        <rFont val="細明體"/>
        <family val="3"/>
        <charset val="136"/>
      </rPr>
      <t>華南金控公司股票</t>
    </r>
    <r>
      <rPr>
        <sz val="12"/>
        <rFont val="Times New Roman"/>
        <family val="1"/>
      </rPr>
      <t>2,772,559</t>
    </r>
    <r>
      <rPr>
        <sz val="12"/>
        <rFont val="細明體"/>
        <family val="3"/>
        <charset val="136"/>
      </rPr>
      <t>股之股息。</t>
    </r>
    <phoneticPr fontId="6" type="noConversion"/>
  </si>
  <si>
    <t>工友一人，全年度薪資共如列數。</t>
    <phoneticPr fontId="6" type="noConversion"/>
  </si>
  <si>
    <t>辦理學產業務工作逾時加班費及工友一人不休假。</t>
    <phoneticPr fontId="6" type="noConversion"/>
  </si>
  <si>
    <t>工友考績獎金。</t>
    <phoneticPr fontId="6" type="noConversion"/>
  </si>
  <si>
    <t>工友年終獎金。</t>
    <phoneticPr fontId="6" type="noConversion"/>
  </si>
  <si>
    <t>提撥工友退職離職儲金。</t>
    <phoneticPr fontId="6" type="noConversion"/>
  </si>
  <si>
    <r>
      <t>3</t>
    </r>
    <r>
      <rPr>
        <sz val="12"/>
        <rFont val="細明體"/>
        <family val="3"/>
        <charset val="136"/>
      </rPr>
      <t>、財務可行性評估。</t>
    </r>
    <phoneticPr fontId="6" type="noConversion"/>
  </si>
  <si>
    <t>中華民國97年度</t>
    <phoneticPr fontId="6" type="noConversion"/>
  </si>
  <si>
    <t xml:space="preserve">  中華民國97年度</t>
    <phoneticPr fontId="6" type="noConversion"/>
  </si>
  <si>
    <r>
      <t xml:space="preserve">               </t>
    </r>
    <r>
      <rPr>
        <sz val="12"/>
        <rFont val="新細明體"/>
        <family val="1"/>
        <charset val="136"/>
      </rPr>
      <t>加班費</t>
    </r>
    <phoneticPr fontId="6" type="noConversion"/>
  </si>
  <si>
    <r>
      <t xml:space="preserve">               </t>
    </r>
    <r>
      <rPr>
        <sz val="12"/>
        <rFont val="新細明體"/>
        <family val="1"/>
        <charset val="136"/>
      </rPr>
      <t>郵費</t>
    </r>
    <phoneticPr fontId="6" type="noConversion"/>
  </si>
  <si>
    <r>
      <t xml:space="preserve">               </t>
    </r>
    <r>
      <rPr>
        <sz val="12"/>
        <rFont val="新細明體"/>
        <family val="1"/>
        <charset val="136"/>
      </rPr>
      <t>公共關係費</t>
    </r>
    <phoneticPr fontId="6" type="noConversion"/>
  </si>
  <si>
    <r>
      <t xml:space="preserve">         </t>
    </r>
    <r>
      <rPr>
        <sz val="12"/>
        <rFont val="新細明體"/>
        <family val="1"/>
        <charset val="136"/>
      </rPr>
      <t>郵電費</t>
    </r>
    <phoneticPr fontId="6" type="noConversion"/>
  </si>
  <si>
    <r>
      <t xml:space="preserve">         </t>
    </r>
    <r>
      <rPr>
        <sz val="12"/>
        <rFont val="新細明體"/>
        <family val="1"/>
        <charset val="136"/>
      </rPr>
      <t>旅運費</t>
    </r>
    <phoneticPr fontId="6" type="noConversion"/>
  </si>
  <si>
    <r>
      <t xml:space="preserve">         </t>
    </r>
    <r>
      <rPr>
        <sz val="12"/>
        <rFont val="新細明體"/>
        <family val="1"/>
        <charset val="136"/>
      </rPr>
      <t>公共關係費</t>
    </r>
    <phoneticPr fontId="6" type="noConversion"/>
  </si>
  <si>
    <r>
      <t xml:space="preserve">    </t>
    </r>
    <r>
      <rPr>
        <b/>
        <sz val="12"/>
        <rFont val="新細明體"/>
        <family val="1"/>
        <charset val="136"/>
      </rPr>
      <t>用人費用</t>
    </r>
    <phoneticPr fontId="6" type="noConversion"/>
  </si>
  <si>
    <r>
      <t xml:space="preserve">    </t>
    </r>
    <r>
      <rPr>
        <b/>
        <sz val="12"/>
        <rFont val="新細明體"/>
        <family val="1"/>
        <charset val="136"/>
      </rPr>
      <t>服務費用</t>
    </r>
    <phoneticPr fontId="6" type="noConversion"/>
  </si>
  <si>
    <r>
      <t xml:space="preserve">         </t>
    </r>
    <r>
      <rPr>
        <sz val="12"/>
        <rFont val="新細明體"/>
        <family val="1"/>
        <charset val="136"/>
      </rPr>
      <t>印刷裝訂與廣告費</t>
    </r>
    <phoneticPr fontId="6" type="noConversion"/>
  </si>
  <si>
    <r>
      <t xml:space="preserve">         </t>
    </r>
    <r>
      <rPr>
        <sz val="12"/>
        <rFont val="新細明體"/>
        <family val="1"/>
        <charset val="136"/>
      </rPr>
      <t>捐助、補助與獎助</t>
    </r>
    <phoneticPr fontId="6" type="noConversion"/>
  </si>
  <si>
    <r>
      <t xml:space="preserve">               </t>
    </r>
    <r>
      <rPr>
        <sz val="12"/>
        <rFont val="新細明體"/>
        <family val="1"/>
        <charset val="136"/>
      </rPr>
      <t>國內旅運</t>
    </r>
    <phoneticPr fontId="6" type="noConversion"/>
  </si>
  <si>
    <r>
      <t xml:space="preserve">               </t>
    </r>
    <r>
      <rPr>
        <sz val="12"/>
        <rFont val="新細明體"/>
        <family val="1"/>
        <charset val="136"/>
      </rPr>
      <t>獎助學員生給與</t>
    </r>
    <phoneticPr fontId="6" type="noConversion"/>
  </si>
  <si>
    <r>
      <t xml:space="preserve">               </t>
    </r>
    <r>
      <rPr>
        <sz val="12"/>
        <rFont val="新細明體"/>
        <family val="1"/>
        <charset val="136"/>
      </rPr>
      <t>獎勵費用</t>
    </r>
    <phoneticPr fontId="6" type="noConversion"/>
  </si>
  <si>
    <r>
      <t xml:space="preserve">               </t>
    </r>
    <r>
      <rPr>
        <sz val="12"/>
        <rFont val="新細明體"/>
        <family val="1"/>
        <charset val="136"/>
      </rPr>
      <t>其他</t>
    </r>
    <phoneticPr fontId="6" type="noConversion"/>
  </si>
  <si>
    <r>
      <t xml:space="preserve">               </t>
    </r>
    <r>
      <rPr>
        <sz val="12"/>
        <rFont val="新細明體"/>
        <family val="1"/>
        <charset val="136"/>
      </rPr>
      <t>購置土地</t>
    </r>
    <phoneticPr fontId="6" type="noConversion"/>
  </si>
  <si>
    <r>
      <t xml:space="preserve">               </t>
    </r>
    <r>
      <rPr>
        <sz val="12"/>
        <rFont val="新細明體"/>
        <family val="1"/>
        <charset val="136"/>
      </rPr>
      <t xml:space="preserve">擴充改良房屋
</t>
    </r>
    <r>
      <rPr>
        <sz val="12"/>
        <rFont val="Times New Roman"/>
        <family val="1"/>
      </rPr>
      <t xml:space="preserve">               </t>
    </r>
    <r>
      <rPr>
        <sz val="12"/>
        <rFont val="新細明體"/>
        <family val="1"/>
        <charset val="136"/>
      </rPr>
      <t>建築</t>
    </r>
    <r>
      <rPr>
        <sz val="12"/>
        <rFont val="新細明體"/>
        <family val="1"/>
        <charset val="136"/>
      </rPr>
      <t>及設備</t>
    </r>
    <phoneticPr fontId="6" type="noConversion"/>
  </si>
  <si>
    <r>
      <t xml:space="preserve">               </t>
    </r>
    <r>
      <rPr>
        <sz val="12"/>
        <rFont val="新細明體"/>
        <family val="1"/>
        <charset val="136"/>
      </rPr>
      <t>購置什項設備</t>
    </r>
    <phoneticPr fontId="6" type="noConversion"/>
  </si>
  <si>
    <r>
      <t xml:space="preserve">         </t>
    </r>
    <r>
      <rPr>
        <sz val="12"/>
        <rFont val="新細明體"/>
        <family val="1"/>
        <charset val="136"/>
      </rPr>
      <t>超時工作報酬</t>
    </r>
    <phoneticPr fontId="6" type="noConversion"/>
  </si>
  <si>
    <r>
      <t xml:space="preserve">         </t>
    </r>
    <r>
      <rPr>
        <sz val="12"/>
        <rFont val="新細明體"/>
        <family val="1"/>
        <charset val="136"/>
      </rPr>
      <t>購置固定資產</t>
    </r>
    <phoneticPr fontId="6" type="noConversion"/>
  </si>
  <si>
    <r>
      <t xml:space="preserve">    </t>
    </r>
    <r>
      <rPr>
        <b/>
        <sz val="12"/>
        <rFont val="新細明體"/>
        <family val="1"/>
        <charset val="136"/>
      </rPr>
      <t xml:space="preserve">購建固定資產、無形
</t>
    </r>
    <r>
      <rPr>
        <b/>
        <sz val="12"/>
        <rFont val="Times New Roman"/>
        <family val="1"/>
      </rPr>
      <t xml:space="preserve">    </t>
    </r>
    <r>
      <rPr>
        <b/>
        <sz val="12"/>
        <rFont val="新細明體"/>
        <family val="1"/>
        <charset val="136"/>
      </rPr>
      <t>資產及長期投資</t>
    </r>
    <phoneticPr fontId="6" type="noConversion"/>
  </si>
  <si>
    <r>
      <t>預計銀行存款平均</t>
    </r>
    <r>
      <rPr>
        <sz val="12"/>
        <rFont val="Times New Roman"/>
        <family val="1"/>
      </rPr>
      <t>1,810,000</t>
    </r>
    <r>
      <rPr>
        <sz val="12"/>
        <rFont val="細明體"/>
        <family val="3"/>
        <charset val="136"/>
      </rPr>
      <t>千元，其中定期存款</t>
    </r>
    <r>
      <rPr>
        <sz val="12"/>
        <rFont val="Times New Roman"/>
        <family val="1"/>
      </rPr>
      <t xml:space="preserve"> 1,806,000</t>
    </r>
    <r>
      <rPr>
        <sz val="12"/>
        <rFont val="細明體"/>
        <family val="3"/>
        <charset val="136"/>
      </rPr>
      <t>千元，依國有行庫牌告利率之平均定期存款利率</t>
    </r>
    <r>
      <rPr>
        <sz val="12"/>
        <rFont val="Times New Roman"/>
        <family val="1"/>
      </rPr>
      <t>1.9%</t>
    </r>
    <r>
      <rPr>
        <sz val="12"/>
        <rFont val="細明體"/>
        <family val="3"/>
        <charset val="136"/>
      </rPr>
      <t>計算。一般存款</t>
    </r>
    <r>
      <rPr>
        <sz val="12"/>
        <rFont val="Times New Roman"/>
        <family val="1"/>
      </rPr>
      <t>4,000</t>
    </r>
    <r>
      <rPr>
        <sz val="12"/>
        <rFont val="細明體"/>
        <family val="3"/>
        <charset val="136"/>
      </rPr>
      <t>千元，年息</t>
    </r>
    <r>
      <rPr>
        <sz val="12"/>
        <rFont val="Times New Roman"/>
        <family val="1"/>
      </rPr>
      <t>0.3%</t>
    </r>
    <r>
      <rPr>
        <sz val="12"/>
        <rFont val="細明體"/>
        <family val="3"/>
        <charset val="136"/>
      </rPr>
      <t>計息，利息收入共計</t>
    </r>
    <r>
      <rPr>
        <sz val="12"/>
        <rFont val="Times New Roman"/>
        <family val="1"/>
      </rPr>
      <t>34,326</t>
    </r>
    <r>
      <rPr>
        <sz val="12"/>
        <rFont val="細明體"/>
        <family val="3"/>
        <charset val="136"/>
      </rPr>
      <t>千元。</t>
    </r>
    <phoneticPr fontId="6" type="noConversion"/>
  </si>
  <si>
    <t>教育部</t>
    <phoneticPr fontId="6" type="noConversion"/>
  </si>
  <si>
    <t>學產基金</t>
    <phoneticPr fontId="6" type="noConversion"/>
  </si>
  <si>
    <t>單位：新臺幣千元</t>
    <phoneticPr fontId="6" type="noConversion"/>
  </si>
  <si>
    <t>本年度預算數</t>
    <phoneticPr fontId="6" type="noConversion"/>
  </si>
  <si>
    <t>學產房地管理計畫</t>
    <phoneticPr fontId="6" type="noConversion"/>
  </si>
  <si>
    <r>
      <t xml:space="preserve">    </t>
    </r>
    <r>
      <rPr>
        <b/>
        <sz val="12"/>
        <rFont val="新細明體"/>
        <family val="1"/>
        <charset val="136"/>
      </rPr>
      <t>用人費用</t>
    </r>
    <phoneticPr fontId="6" type="noConversion"/>
  </si>
  <si>
    <r>
      <t xml:space="preserve">         </t>
    </r>
    <r>
      <rPr>
        <sz val="12"/>
        <rFont val="新細明體"/>
        <family val="1"/>
        <charset val="136"/>
      </rPr>
      <t>正式員額薪資</t>
    </r>
    <phoneticPr fontId="6" type="noConversion"/>
  </si>
  <si>
    <r>
      <t xml:space="preserve">               </t>
    </r>
    <r>
      <rPr>
        <sz val="12"/>
        <rFont val="新細明體"/>
        <family val="1"/>
        <charset val="136"/>
      </rPr>
      <t>工員工資</t>
    </r>
    <phoneticPr fontId="6" type="noConversion"/>
  </si>
  <si>
    <r>
      <t xml:space="preserve">         </t>
    </r>
    <r>
      <rPr>
        <sz val="12"/>
        <rFont val="新細明體"/>
        <family val="1"/>
        <charset val="136"/>
      </rPr>
      <t>超時工作報酬</t>
    </r>
    <phoneticPr fontId="6" type="noConversion"/>
  </si>
  <si>
    <r>
      <t xml:space="preserve">               </t>
    </r>
    <r>
      <rPr>
        <sz val="12"/>
        <rFont val="新細明體"/>
        <family val="1"/>
        <charset val="136"/>
      </rPr>
      <t>加班費</t>
    </r>
    <phoneticPr fontId="6" type="noConversion"/>
  </si>
  <si>
    <r>
      <t xml:space="preserve">         </t>
    </r>
    <r>
      <rPr>
        <sz val="12"/>
        <rFont val="新細明體"/>
        <family val="1"/>
        <charset val="136"/>
      </rPr>
      <t>獎金</t>
    </r>
    <phoneticPr fontId="6" type="noConversion"/>
  </si>
  <si>
    <r>
      <t xml:space="preserve">               </t>
    </r>
    <r>
      <rPr>
        <sz val="12"/>
        <rFont val="新細明體"/>
        <family val="1"/>
        <charset val="136"/>
      </rPr>
      <t>考績獎金</t>
    </r>
    <phoneticPr fontId="6" type="noConversion"/>
  </si>
  <si>
    <r>
      <t xml:space="preserve">               </t>
    </r>
    <r>
      <rPr>
        <sz val="12"/>
        <rFont val="新細明體"/>
        <family val="1"/>
        <charset val="136"/>
      </rPr>
      <t>年終獎金</t>
    </r>
    <phoneticPr fontId="6" type="noConversion"/>
  </si>
  <si>
    <r>
      <t xml:space="preserve">         </t>
    </r>
    <r>
      <rPr>
        <sz val="12"/>
        <rFont val="新細明體"/>
        <family val="1"/>
        <charset val="136"/>
      </rPr>
      <t>退休及卹償金</t>
    </r>
    <phoneticPr fontId="6" type="noConversion"/>
  </si>
  <si>
    <r>
      <t xml:space="preserve">               </t>
    </r>
    <r>
      <rPr>
        <sz val="12"/>
        <rFont val="新細明體"/>
        <family val="1"/>
        <charset val="136"/>
      </rPr>
      <t xml:space="preserve">工員退休及離職
</t>
    </r>
    <r>
      <rPr>
        <sz val="12"/>
        <rFont val="Times New Roman"/>
        <family val="1"/>
      </rPr>
      <t xml:space="preserve">               </t>
    </r>
    <r>
      <rPr>
        <sz val="12"/>
        <rFont val="新細明體"/>
        <family val="1"/>
        <charset val="136"/>
      </rPr>
      <t>金</t>
    </r>
    <phoneticPr fontId="6" type="noConversion"/>
  </si>
  <si>
    <r>
      <t xml:space="preserve">         </t>
    </r>
    <r>
      <rPr>
        <sz val="12"/>
        <rFont val="新細明體"/>
        <family val="1"/>
        <charset val="136"/>
      </rPr>
      <t>福利費</t>
    </r>
    <phoneticPr fontId="6" type="noConversion"/>
  </si>
  <si>
    <r>
      <t xml:space="preserve">               </t>
    </r>
    <r>
      <rPr>
        <sz val="12"/>
        <rFont val="新細明體"/>
        <family val="1"/>
        <charset val="136"/>
      </rPr>
      <t>分擔員工保險費</t>
    </r>
    <phoneticPr fontId="6" type="noConversion"/>
  </si>
  <si>
    <t>分擔工友保險費。</t>
    <phoneticPr fontId="6" type="noConversion"/>
  </si>
  <si>
    <r>
      <t xml:space="preserve">               </t>
    </r>
    <r>
      <rPr>
        <sz val="12"/>
        <rFont val="新細明體"/>
        <family val="1"/>
        <charset val="136"/>
      </rPr>
      <t>體育活動費</t>
    </r>
    <phoneticPr fontId="6" type="noConversion"/>
  </si>
  <si>
    <r>
      <t xml:space="preserve">               </t>
    </r>
    <r>
      <rPr>
        <sz val="12"/>
        <rFont val="新細明體"/>
        <family val="1"/>
        <charset val="136"/>
      </rPr>
      <t>其他福利費</t>
    </r>
    <phoneticPr fontId="6" type="noConversion"/>
  </si>
  <si>
    <t>工友休假旅遊。</t>
    <phoneticPr fontId="6" type="noConversion"/>
  </si>
  <si>
    <r>
      <t xml:space="preserve">    </t>
    </r>
    <r>
      <rPr>
        <b/>
        <sz val="12"/>
        <rFont val="新細明體"/>
        <family val="1"/>
        <charset val="136"/>
      </rPr>
      <t>服務費用</t>
    </r>
    <phoneticPr fontId="6" type="noConversion"/>
  </si>
  <si>
    <r>
      <t xml:space="preserve">         </t>
    </r>
    <r>
      <rPr>
        <sz val="12"/>
        <rFont val="細明體"/>
        <family val="3"/>
        <charset val="136"/>
      </rPr>
      <t>水電費</t>
    </r>
    <phoneticPr fontId="6" type="noConversion"/>
  </si>
  <si>
    <r>
      <t xml:space="preserve">               </t>
    </r>
    <r>
      <rPr>
        <sz val="12"/>
        <rFont val="細明體"/>
        <family val="3"/>
        <charset val="136"/>
      </rPr>
      <t>工作場所電費</t>
    </r>
    <phoneticPr fontId="6" type="noConversion"/>
  </si>
  <si>
    <r>
      <t xml:space="preserve">               </t>
    </r>
    <r>
      <rPr>
        <sz val="12"/>
        <rFont val="細明體"/>
        <family val="3"/>
        <charset val="136"/>
      </rPr>
      <t>工作場所水費</t>
    </r>
    <phoneticPr fontId="6" type="noConversion"/>
  </si>
  <si>
    <r>
      <t xml:space="preserve">         </t>
    </r>
    <r>
      <rPr>
        <sz val="12"/>
        <rFont val="新細明體"/>
        <family val="1"/>
        <charset val="136"/>
      </rPr>
      <t>郵電費</t>
    </r>
    <phoneticPr fontId="6" type="noConversion"/>
  </si>
  <si>
    <r>
      <t xml:space="preserve">               </t>
    </r>
    <r>
      <rPr>
        <sz val="12"/>
        <rFont val="新細明體"/>
        <family val="1"/>
        <charset val="136"/>
      </rPr>
      <t>郵費</t>
    </r>
    <phoneticPr fontId="6" type="noConversion"/>
  </si>
  <si>
    <t>匯票匯費、掛號等郵資。</t>
    <phoneticPr fontId="6" type="noConversion"/>
  </si>
  <si>
    <r>
      <t xml:space="preserve">               </t>
    </r>
    <r>
      <rPr>
        <sz val="12"/>
        <rFont val="新細明體"/>
        <family val="1"/>
        <charset val="136"/>
      </rPr>
      <t>電話費</t>
    </r>
    <phoneticPr fontId="6" type="noConversion"/>
  </si>
  <si>
    <r>
      <t xml:space="preserve">         </t>
    </r>
    <r>
      <rPr>
        <sz val="12"/>
        <rFont val="新細明體"/>
        <family val="1"/>
        <charset val="136"/>
      </rPr>
      <t>旅運費</t>
    </r>
    <phoneticPr fontId="6" type="noConversion"/>
  </si>
  <si>
    <r>
      <t xml:space="preserve">               </t>
    </r>
    <r>
      <rPr>
        <sz val="12"/>
        <rFont val="新細明體"/>
        <family val="1"/>
        <charset val="136"/>
      </rPr>
      <t>國內旅費</t>
    </r>
    <phoneticPr fontId="6" type="noConversion"/>
  </si>
  <si>
    <r>
      <t>配合各有關單位人</t>
    </r>
    <r>
      <rPr>
        <sz val="12"/>
        <rFont val="Times New Roman"/>
        <family val="1"/>
      </rPr>
      <t xml:space="preserve"> </t>
    </r>
    <r>
      <rPr>
        <sz val="12"/>
        <rFont val="細明體"/>
        <family val="3"/>
        <charset val="136"/>
      </rPr>
      <t>員辦理學產土地勘查、複丈清查等業務旅費。</t>
    </r>
    <phoneticPr fontId="6" type="noConversion"/>
  </si>
  <si>
    <r>
      <t xml:space="preserve">         </t>
    </r>
    <r>
      <rPr>
        <sz val="12"/>
        <rFont val="細明體"/>
        <family val="3"/>
        <charset val="136"/>
      </rPr>
      <t>印刷裝訂與廣告費</t>
    </r>
    <phoneticPr fontId="6" type="noConversion"/>
  </si>
  <si>
    <t>學產土地標租廣告費。</t>
    <phoneticPr fontId="6" type="noConversion"/>
  </si>
  <si>
    <r>
      <t xml:space="preserve">               </t>
    </r>
    <r>
      <rPr>
        <sz val="12"/>
        <rFont val="細明體"/>
        <family val="3"/>
        <charset val="136"/>
      </rPr>
      <t>業務宣導費</t>
    </r>
    <phoneticPr fontId="6" type="noConversion"/>
  </si>
  <si>
    <t>推廣學產地招租作業等業務需要之業務宣導費。</t>
    <phoneticPr fontId="6" type="noConversion"/>
  </si>
  <si>
    <r>
      <t xml:space="preserve">               </t>
    </r>
    <r>
      <rPr>
        <sz val="12"/>
        <rFont val="新細明體"/>
        <family val="1"/>
        <charset val="136"/>
      </rPr>
      <t xml:space="preserve">土地改良物修
</t>
    </r>
    <r>
      <rPr>
        <sz val="12"/>
        <rFont val="Times New Roman"/>
        <family val="1"/>
      </rPr>
      <t xml:space="preserve">               </t>
    </r>
    <r>
      <rPr>
        <sz val="12"/>
        <rFont val="新細明體"/>
        <family val="1"/>
        <charset val="136"/>
      </rPr>
      <t>護費</t>
    </r>
    <phoneticPr fontId="6" type="noConversion"/>
  </si>
  <si>
    <t>學產土地改良、清除雜草、圍籬、修護等費用。</t>
    <phoneticPr fontId="6" type="noConversion"/>
  </si>
  <si>
    <r>
      <t xml:space="preserve">               </t>
    </r>
    <r>
      <rPr>
        <sz val="12"/>
        <rFont val="新細明體"/>
        <family val="1"/>
        <charset val="136"/>
      </rPr>
      <t>其他建築修護費</t>
    </r>
    <phoneticPr fontId="6" type="noConversion"/>
  </si>
  <si>
    <t>學產房地災害搶修、維護、修理、圍籬等費用。</t>
    <phoneticPr fontId="6" type="noConversion"/>
  </si>
  <si>
    <r>
      <t xml:space="preserve">               </t>
    </r>
    <r>
      <rPr>
        <sz val="12"/>
        <rFont val="新細明體"/>
        <family val="1"/>
        <charset val="136"/>
      </rPr>
      <t xml:space="preserve">交通及運輸設備
</t>
    </r>
    <r>
      <rPr>
        <sz val="12"/>
        <rFont val="Times New Roman"/>
        <family val="1"/>
      </rPr>
      <t xml:space="preserve">               </t>
    </r>
    <r>
      <rPr>
        <sz val="12"/>
        <rFont val="新細明體"/>
        <family val="1"/>
        <charset val="136"/>
      </rPr>
      <t>修護費</t>
    </r>
    <phoneticPr fontId="6" type="noConversion"/>
  </si>
  <si>
    <t>學產房地用車輛維護費。</t>
    <phoneticPr fontId="6" type="noConversion"/>
  </si>
  <si>
    <r>
      <t xml:space="preserve">               </t>
    </r>
    <r>
      <rPr>
        <sz val="12"/>
        <rFont val="新細明體"/>
        <family val="1"/>
        <charset val="136"/>
      </rPr>
      <t>什項設備修護費</t>
    </r>
    <phoneticPr fontId="6" type="noConversion"/>
  </si>
  <si>
    <t>學產什項設備等維護、修理等費用。</t>
    <phoneticPr fontId="6" type="noConversion"/>
  </si>
  <si>
    <r>
      <t xml:space="preserve">         </t>
    </r>
    <r>
      <rPr>
        <sz val="12"/>
        <rFont val="新細明體"/>
        <family val="1"/>
        <charset val="136"/>
      </rPr>
      <t>保險費</t>
    </r>
    <phoneticPr fontId="6" type="noConversion"/>
  </si>
  <si>
    <r>
      <t xml:space="preserve">               </t>
    </r>
    <r>
      <rPr>
        <sz val="12"/>
        <rFont val="新細明體"/>
        <family val="1"/>
        <charset val="136"/>
      </rPr>
      <t>一般房屋保險費</t>
    </r>
    <phoneticPr fontId="6" type="noConversion"/>
  </si>
  <si>
    <r>
      <t>臺北市南海路</t>
    </r>
    <r>
      <rPr>
        <sz val="12"/>
        <rFont val="Times New Roman"/>
        <family val="1"/>
      </rPr>
      <t>54</t>
    </r>
    <r>
      <rPr>
        <sz val="12"/>
        <rFont val="細明體"/>
        <family val="3"/>
        <charset val="136"/>
      </rPr>
      <t>號樓房、臺北信義大樓、永春捷運站、花蓮教師會館、台汽客運台南保養廠等保險費。</t>
    </r>
    <phoneticPr fontId="6" type="noConversion"/>
  </si>
  <si>
    <r>
      <t xml:space="preserve">               </t>
    </r>
    <r>
      <rPr>
        <sz val="12"/>
        <rFont val="新細明體"/>
        <family val="1"/>
        <charset val="136"/>
      </rPr>
      <t xml:space="preserve">交通及運輸設備
</t>
    </r>
    <r>
      <rPr>
        <sz val="12"/>
        <rFont val="Times New Roman"/>
        <family val="1"/>
      </rPr>
      <t xml:space="preserve">               </t>
    </r>
    <r>
      <rPr>
        <sz val="12"/>
        <rFont val="新細明體"/>
        <family val="1"/>
        <charset val="136"/>
      </rPr>
      <t>保險費</t>
    </r>
    <phoneticPr fontId="6" type="noConversion"/>
  </si>
  <si>
    <t>學產房地用車輛保險費。</t>
    <phoneticPr fontId="6" type="noConversion"/>
  </si>
  <si>
    <r>
      <t xml:space="preserve">               </t>
    </r>
    <r>
      <rPr>
        <sz val="12"/>
        <rFont val="新細明體"/>
        <family val="1"/>
        <charset val="136"/>
      </rPr>
      <t>其他保險費</t>
    </r>
    <phoneticPr fontId="6" type="noConversion"/>
  </si>
  <si>
    <t>辦理學產房地訴訟及清查人員之意外保險。</t>
    <phoneticPr fontId="6" type="noConversion"/>
  </si>
  <si>
    <r>
      <t xml:space="preserve">         </t>
    </r>
    <r>
      <rPr>
        <sz val="12"/>
        <rFont val="細明體"/>
        <family val="3"/>
        <charset val="136"/>
      </rPr>
      <t>一般服務費</t>
    </r>
    <phoneticPr fontId="6" type="noConversion"/>
  </si>
  <si>
    <r>
      <t xml:space="preserve">               </t>
    </r>
    <r>
      <rPr>
        <sz val="12"/>
        <rFont val="新細明體"/>
        <family val="1"/>
        <charset val="136"/>
      </rPr>
      <t xml:space="preserve">佣金、匯費、經
</t>
    </r>
    <r>
      <rPr>
        <sz val="12"/>
        <rFont val="Times New Roman"/>
        <family val="1"/>
      </rPr>
      <t xml:space="preserve">               </t>
    </r>
    <r>
      <rPr>
        <sz val="12"/>
        <rFont val="新細明體"/>
        <family val="1"/>
        <charset val="136"/>
      </rPr>
      <t>理費</t>
    </r>
    <r>
      <rPr>
        <sz val="12"/>
        <rFont val="新細明體"/>
        <family val="1"/>
        <charset val="136"/>
      </rPr>
      <t>及手續費</t>
    </r>
    <phoneticPr fontId="6" type="noConversion"/>
  </si>
  <si>
    <t>按租金收入百分比計付手續費。並視實際需要依各項委託合約調整作業手續費用或代管費。</t>
    <phoneticPr fontId="6" type="noConversion"/>
  </si>
  <si>
    <r>
      <t xml:space="preserve">               </t>
    </r>
    <r>
      <rPr>
        <sz val="12"/>
        <rFont val="新細明體"/>
        <family val="1"/>
        <charset val="136"/>
      </rPr>
      <t>外包費</t>
    </r>
    <phoneticPr fontId="6" type="noConversion"/>
  </si>
  <si>
    <r>
      <t xml:space="preserve">         </t>
    </r>
    <r>
      <rPr>
        <sz val="12"/>
        <rFont val="新細明體"/>
        <family val="1"/>
        <charset val="136"/>
      </rPr>
      <t>專業服務費</t>
    </r>
    <phoneticPr fontId="6" type="noConversion"/>
  </si>
  <si>
    <r>
      <t xml:space="preserve">               </t>
    </r>
    <r>
      <rPr>
        <sz val="12"/>
        <rFont val="新細明體"/>
        <family val="1"/>
        <charset val="136"/>
      </rPr>
      <t>專技人員酬金</t>
    </r>
    <phoneticPr fontId="6" type="noConversion"/>
  </si>
  <si>
    <r>
      <t xml:space="preserve">               </t>
    </r>
    <r>
      <rPr>
        <sz val="12"/>
        <rFont val="新細明體"/>
        <family val="1"/>
        <charset val="136"/>
      </rPr>
      <t>法律事務費</t>
    </r>
    <phoneticPr fontId="6" type="noConversion"/>
  </si>
  <si>
    <t>聘請律師解決學產土地訴訟及法律等諮詢案件法律顧問費等。</t>
    <phoneticPr fontId="6" type="noConversion"/>
  </si>
  <si>
    <r>
      <t xml:space="preserve">               </t>
    </r>
    <r>
      <rPr>
        <sz val="12"/>
        <rFont val="新細明體"/>
        <family val="1"/>
        <charset val="136"/>
      </rPr>
      <t>委託調查研究費</t>
    </r>
    <phoneticPr fontId="6" type="noConversion"/>
  </si>
  <si>
    <r>
      <t>1</t>
    </r>
    <r>
      <rPr>
        <sz val="12"/>
        <rFont val="細明體"/>
        <family val="3"/>
        <charset val="136"/>
      </rPr>
      <t>、委託專業公司代管及經管學產業務開發利用、改良清查建檔、規劃作業經費。</t>
    </r>
    <phoneticPr fontId="6" type="noConversion"/>
  </si>
  <si>
    <r>
      <t>2</t>
    </r>
    <r>
      <rPr>
        <sz val="12"/>
        <rFont val="細明體"/>
        <family val="3"/>
        <charset val="136"/>
      </rPr>
      <t>、都市計畫通盤檢討或都市更新個案變更等委託調查研究費。</t>
    </r>
    <phoneticPr fontId="6" type="noConversion"/>
  </si>
  <si>
    <r>
      <t xml:space="preserve">         </t>
    </r>
    <r>
      <rPr>
        <sz val="12"/>
        <rFont val="新細明體"/>
        <family val="1"/>
        <charset val="136"/>
      </rPr>
      <t>公共關係費</t>
    </r>
    <phoneticPr fontId="6" type="noConversion"/>
  </si>
  <si>
    <r>
      <t xml:space="preserve">               </t>
    </r>
    <r>
      <rPr>
        <sz val="12"/>
        <rFont val="新細明體"/>
        <family val="1"/>
        <charset val="136"/>
      </rPr>
      <t>公共關係費</t>
    </r>
    <phoneticPr fontId="6" type="noConversion"/>
  </si>
  <si>
    <r>
      <t xml:space="preserve">    </t>
    </r>
    <r>
      <rPr>
        <b/>
        <sz val="12"/>
        <rFont val="新細明體"/>
        <family val="1"/>
        <charset val="136"/>
      </rPr>
      <t>材料及用品費</t>
    </r>
    <phoneticPr fontId="6" type="noConversion"/>
  </si>
  <si>
    <r>
      <t xml:space="preserve">         </t>
    </r>
    <r>
      <rPr>
        <sz val="12"/>
        <rFont val="新細明體"/>
        <family val="1"/>
        <charset val="136"/>
      </rPr>
      <t>使用材料費</t>
    </r>
    <phoneticPr fontId="6" type="noConversion"/>
  </si>
  <si>
    <r>
      <t xml:space="preserve">               </t>
    </r>
    <r>
      <rPr>
        <sz val="12"/>
        <rFont val="新細明體"/>
        <family val="1"/>
        <charset val="136"/>
      </rPr>
      <t>設備零件</t>
    </r>
    <phoneticPr fontId="6" type="noConversion"/>
  </si>
  <si>
    <r>
      <t>經常文具辦公用品材料</t>
    </r>
    <r>
      <rPr>
        <sz val="12"/>
        <rFont val="細明體"/>
        <family val="3"/>
        <charset val="136"/>
      </rPr>
      <t>等。</t>
    </r>
    <phoneticPr fontId="6" type="noConversion"/>
  </si>
  <si>
    <r>
      <t xml:space="preserve">               </t>
    </r>
    <r>
      <rPr>
        <sz val="12"/>
        <rFont val="新細明體"/>
        <family val="1"/>
        <charset val="136"/>
      </rPr>
      <t>燃料</t>
    </r>
    <phoneticPr fontId="6" type="noConversion"/>
  </si>
  <si>
    <r>
      <t xml:space="preserve">         </t>
    </r>
    <r>
      <rPr>
        <sz val="12"/>
        <rFont val="新細明體"/>
        <family val="1"/>
        <charset val="136"/>
      </rPr>
      <t>用品消耗</t>
    </r>
    <phoneticPr fontId="6" type="noConversion"/>
  </si>
  <si>
    <t>經常文具辦公用品費、影印機碳粉等。</t>
    <phoneticPr fontId="6" type="noConversion"/>
  </si>
  <si>
    <r>
      <t xml:space="preserve">               </t>
    </r>
    <r>
      <rPr>
        <sz val="12"/>
        <rFont val="新細明體"/>
        <family val="1"/>
        <charset val="136"/>
      </rPr>
      <t>報章什誌</t>
    </r>
    <phoneticPr fontId="6" type="noConversion"/>
  </si>
  <si>
    <t>購置業務參考用報章雜誌、法令彙編等。</t>
    <phoneticPr fontId="6" type="noConversion"/>
  </si>
  <si>
    <r>
      <t xml:space="preserve">               </t>
    </r>
    <r>
      <rPr>
        <sz val="12"/>
        <rFont val="新細明體"/>
        <family val="1"/>
        <charset val="136"/>
      </rPr>
      <t>其他</t>
    </r>
    <phoneticPr fontId="6" type="noConversion"/>
  </si>
  <si>
    <t>其他什支等。</t>
    <phoneticPr fontId="6" type="noConversion"/>
  </si>
  <si>
    <r>
      <t xml:space="preserve">               </t>
    </r>
    <r>
      <rPr>
        <sz val="12"/>
        <rFont val="新細明體"/>
        <family val="1"/>
        <charset val="136"/>
      </rPr>
      <t>食品</t>
    </r>
    <phoneticPr fontId="6" type="noConversion"/>
  </si>
  <si>
    <t>管理委員會開會便餐等
。</t>
    <phoneticPr fontId="6" type="noConversion"/>
  </si>
  <si>
    <r>
      <t xml:space="preserve">    </t>
    </r>
    <r>
      <rPr>
        <b/>
        <sz val="12"/>
        <rFont val="細明體"/>
        <family val="3"/>
        <charset val="136"/>
      </rPr>
      <t xml:space="preserve">購建固定資產、無形
</t>
    </r>
    <r>
      <rPr>
        <b/>
        <sz val="12"/>
        <rFont val="Times New Roman"/>
        <family val="1"/>
      </rPr>
      <t xml:space="preserve">    </t>
    </r>
    <r>
      <rPr>
        <b/>
        <sz val="12"/>
        <rFont val="細明體"/>
        <family val="3"/>
        <charset val="136"/>
      </rPr>
      <t>資產及長期投資</t>
    </r>
    <phoneticPr fontId="6" type="noConversion"/>
  </si>
  <si>
    <r>
      <t xml:space="preserve">         </t>
    </r>
    <r>
      <rPr>
        <sz val="12"/>
        <rFont val="新細明體"/>
        <family val="1"/>
        <charset val="136"/>
      </rPr>
      <t>購置固定資產</t>
    </r>
    <phoneticPr fontId="6" type="noConversion"/>
  </si>
  <si>
    <r>
      <t xml:space="preserve">               </t>
    </r>
    <r>
      <rPr>
        <sz val="12"/>
        <rFont val="新細明體"/>
        <family val="1"/>
        <charset val="136"/>
      </rPr>
      <t xml:space="preserve">購置交通及運輸
</t>
    </r>
    <r>
      <rPr>
        <sz val="12"/>
        <rFont val="Times New Roman"/>
        <family val="1"/>
      </rPr>
      <t xml:space="preserve">               </t>
    </r>
    <r>
      <rPr>
        <sz val="12"/>
        <rFont val="新細明體"/>
        <family val="1"/>
        <charset val="136"/>
      </rPr>
      <t>設備</t>
    </r>
    <phoneticPr fontId="6" type="noConversion"/>
  </si>
  <si>
    <r>
      <t xml:space="preserve">         </t>
    </r>
    <r>
      <rPr>
        <sz val="12"/>
        <rFont val="新細明體"/>
        <family val="1"/>
        <charset val="136"/>
      </rPr>
      <t>土地稅</t>
    </r>
    <phoneticPr fontId="6" type="noConversion"/>
  </si>
  <si>
    <r>
      <t xml:space="preserve">               </t>
    </r>
    <r>
      <rPr>
        <sz val="12"/>
        <rFont val="新細明體"/>
        <family val="1"/>
        <charset val="136"/>
      </rPr>
      <t>一般土地地價稅</t>
    </r>
    <phoneticPr fontId="6" type="noConversion"/>
  </si>
  <si>
    <r>
      <t>預計</t>
    </r>
    <r>
      <rPr>
        <sz val="12"/>
        <rFont val="Times New Roman"/>
        <family val="1"/>
      </rPr>
      <t>1</t>
    </r>
    <r>
      <rPr>
        <sz val="12"/>
        <rFont val="細明體"/>
        <family val="3"/>
        <charset val="136"/>
      </rPr>
      <t>年繳地價稅計需如列數</t>
    </r>
    <r>
      <rPr>
        <sz val="12"/>
        <rFont val="Times New Roman"/>
        <family val="1"/>
      </rPr>
      <t>(</t>
    </r>
    <r>
      <rPr>
        <sz val="12"/>
        <rFont val="細明體"/>
        <family val="3"/>
        <charset val="136"/>
      </rPr>
      <t>含台北巿</t>
    </r>
    <r>
      <rPr>
        <sz val="12"/>
        <rFont val="Times New Roman"/>
        <family val="1"/>
      </rPr>
      <t>89</t>
    </r>
    <r>
      <rPr>
        <sz val="12"/>
        <rFont val="細明體"/>
        <family val="3"/>
        <charset val="136"/>
      </rPr>
      <t>年記帳緩繳及</t>
    </r>
    <r>
      <rPr>
        <sz val="12"/>
        <rFont val="Times New Roman"/>
        <family val="1"/>
      </rPr>
      <t>93</t>
    </r>
    <r>
      <rPr>
        <sz val="12"/>
        <rFont val="細明體"/>
        <family val="3"/>
        <charset val="136"/>
      </rPr>
      <t>年補繳</t>
    </r>
    <r>
      <rPr>
        <sz val="12"/>
        <rFont val="Times New Roman"/>
        <family val="1"/>
      </rPr>
      <t>)</t>
    </r>
    <r>
      <rPr>
        <sz val="12"/>
        <rFont val="細明體"/>
        <family val="3"/>
        <charset val="136"/>
      </rPr>
      <t>。</t>
    </r>
    <phoneticPr fontId="6" type="noConversion"/>
  </si>
  <si>
    <r>
      <t xml:space="preserve">         </t>
    </r>
    <r>
      <rPr>
        <sz val="12"/>
        <rFont val="新細明體"/>
        <family val="1"/>
        <charset val="136"/>
      </rPr>
      <t>房屋稅</t>
    </r>
    <phoneticPr fontId="6" type="noConversion"/>
  </si>
  <si>
    <r>
      <t xml:space="preserve">               </t>
    </r>
    <r>
      <rPr>
        <sz val="12"/>
        <rFont val="新細明體"/>
        <family val="1"/>
        <charset val="136"/>
      </rPr>
      <t>一般房屋稅</t>
    </r>
    <phoneticPr fontId="6" type="noConversion"/>
  </si>
  <si>
    <t>繳納學產房屋之房屋稅，本年度新興台北市永春捷運站，學產建物房屋稅。</t>
    <phoneticPr fontId="6" type="noConversion"/>
  </si>
  <si>
    <r>
      <t xml:space="preserve">         </t>
    </r>
    <r>
      <rPr>
        <sz val="12"/>
        <rFont val="新細明體"/>
        <family val="1"/>
        <charset val="136"/>
      </rPr>
      <t>消費與行為稅</t>
    </r>
    <phoneticPr fontId="6" type="noConversion"/>
  </si>
  <si>
    <r>
      <t xml:space="preserve">               </t>
    </r>
    <r>
      <rPr>
        <sz val="12"/>
        <rFont val="新細明體"/>
        <family val="1"/>
        <charset val="136"/>
      </rPr>
      <t>使用牌照稅</t>
    </r>
    <phoneticPr fontId="6" type="noConversion"/>
  </si>
  <si>
    <t>車輛使用牌照稅。</t>
    <phoneticPr fontId="6" type="noConversion"/>
  </si>
  <si>
    <r>
      <t xml:space="preserve">         </t>
    </r>
    <r>
      <rPr>
        <sz val="12"/>
        <rFont val="新細明體"/>
        <family val="1"/>
        <charset val="136"/>
      </rPr>
      <t>規費</t>
    </r>
    <phoneticPr fontId="6" type="noConversion"/>
  </si>
  <si>
    <r>
      <t xml:space="preserve">               </t>
    </r>
    <r>
      <rPr>
        <sz val="12"/>
        <rFont val="新細明體"/>
        <family val="1"/>
        <charset val="136"/>
      </rPr>
      <t xml:space="preserve">行政規費與強制
</t>
    </r>
    <r>
      <rPr>
        <sz val="12"/>
        <rFont val="Times New Roman"/>
        <family val="1"/>
      </rPr>
      <t xml:space="preserve">               </t>
    </r>
    <r>
      <rPr>
        <sz val="12"/>
        <rFont val="新細明體"/>
        <family val="1"/>
        <charset val="136"/>
      </rPr>
      <t>費</t>
    </r>
    <phoneticPr fontId="6" type="noConversion"/>
  </si>
  <si>
    <r>
      <t>學產土地辦理土地建物複丈測量、地籍圖、土地登記簿本、登記費等及各項法院訴訟、公證強制執行規費</t>
    </r>
    <r>
      <rPr>
        <sz val="12"/>
        <rFont val="細明體"/>
        <family val="3"/>
        <charset val="136"/>
      </rPr>
      <t>。</t>
    </r>
    <phoneticPr fontId="6" type="noConversion"/>
  </si>
  <si>
    <r>
      <t xml:space="preserve">               </t>
    </r>
    <r>
      <rPr>
        <sz val="12"/>
        <rFont val="新細明體"/>
        <family val="1"/>
        <charset val="136"/>
      </rPr>
      <t>汽車燃料使用費</t>
    </r>
    <phoneticPr fontId="6" type="noConversion"/>
  </si>
  <si>
    <t>車輛燃料使用費。</t>
    <phoneticPr fontId="6" type="noConversion"/>
  </si>
  <si>
    <t>補充辦理學產基金業務實際需要之電腦設備及機械設備等。</t>
    <phoneticPr fontId="6" type="noConversion"/>
  </si>
  <si>
    <t>學產土地房屋業務人力及新聞製播、網站製作暨公益廣告等外包費。</t>
    <phoneticPr fontId="6" type="noConversion"/>
  </si>
  <si>
    <r>
      <t xml:space="preserve">        </t>
    </r>
    <r>
      <rPr>
        <sz val="12"/>
        <rFont val="新細明體"/>
        <family val="1"/>
        <charset val="136"/>
      </rPr>
      <t>食品</t>
    </r>
    <phoneticPr fontId="6" type="noConversion"/>
  </si>
  <si>
    <r>
      <t xml:space="preserve">        </t>
    </r>
    <r>
      <rPr>
        <sz val="12"/>
        <rFont val="新細明體"/>
        <family val="1"/>
        <charset val="136"/>
      </rPr>
      <t>交通運輸設備保險費</t>
    </r>
    <phoneticPr fontId="6" type="noConversion"/>
  </si>
  <si>
    <r>
      <t xml:space="preserve">               </t>
    </r>
    <r>
      <rPr>
        <sz val="12"/>
        <rFont val="新細明體"/>
        <family val="1"/>
        <charset val="136"/>
      </rPr>
      <t>購置機械及設備</t>
    </r>
    <phoneticPr fontId="6" type="noConversion"/>
  </si>
  <si>
    <r>
      <t xml:space="preserve">        </t>
    </r>
    <r>
      <rPr>
        <sz val="12"/>
        <rFont val="細明體"/>
        <family val="3"/>
        <charset val="136"/>
      </rPr>
      <t>購置機械及設備</t>
    </r>
    <phoneticPr fontId="6" type="noConversion"/>
  </si>
  <si>
    <t>辦理清寒低收入戶學生助學金。</t>
    <phoneticPr fontId="6" type="noConversion"/>
  </si>
  <si>
    <t>學產基金</t>
    <phoneticPr fontId="6" type="noConversion"/>
  </si>
  <si>
    <r>
      <t>94</t>
    </r>
    <r>
      <rPr>
        <b/>
        <sz val="12"/>
        <rFont val="新細明體"/>
        <family val="1"/>
        <charset val="136"/>
      </rPr>
      <t>年度決算數</t>
    </r>
    <phoneticPr fontId="6" type="noConversion"/>
  </si>
  <si>
    <t>　房屋建築</t>
    <phoneticPr fontId="6" type="noConversion"/>
  </si>
  <si>
    <r>
      <t xml:space="preserve">    </t>
    </r>
    <r>
      <rPr>
        <sz val="12"/>
        <rFont val="新細明體"/>
        <family val="1"/>
        <charset val="136"/>
      </rPr>
      <t>機械及設備</t>
    </r>
    <r>
      <rPr>
        <sz val="12"/>
        <rFont val="Times New Roman"/>
        <family val="1"/>
      </rPr>
      <t xml:space="preserve"> </t>
    </r>
    <phoneticPr fontId="6" type="noConversion"/>
  </si>
  <si>
    <r>
      <t xml:space="preserve">    </t>
    </r>
    <r>
      <rPr>
        <sz val="12"/>
        <rFont val="新細明體"/>
        <family val="1"/>
        <charset val="136"/>
      </rPr>
      <t>長期投資</t>
    </r>
    <phoneticPr fontId="6" type="noConversion"/>
  </si>
  <si>
    <t>台灣電力公司及華南金控股份有限公司股票。</t>
    <phoneticPr fontId="6" type="noConversion"/>
  </si>
  <si>
    <t>　  銀行存款</t>
  </si>
  <si>
    <t>　  應收收益</t>
  </si>
  <si>
    <t>　  其他應收款</t>
  </si>
  <si>
    <t>增加短期債務及其他負債</t>
    <phoneticPr fontId="6" type="noConversion"/>
  </si>
  <si>
    <t>增加其他資產</t>
    <phoneticPr fontId="6" type="noConversion"/>
  </si>
  <si>
    <t>預估逾期繳納違約金或短期出租逾期保證金沒收及其他雜項收入等。</t>
    <phoneticPr fontId="6" type="noConversion"/>
  </si>
  <si>
    <r>
      <t xml:space="preserve">    </t>
    </r>
    <r>
      <rPr>
        <sz val="12"/>
        <rFont val="新細明體"/>
        <family val="1"/>
        <charset val="136"/>
      </rPr>
      <t>流動負債淨減</t>
    </r>
    <phoneticPr fontId="6" type="noConversion"/>
  </si>
  <si>
    <t>貳、前年度及上年度已過期間預算執行情形：(前年度決算結果及上年度預算截至96年6月30日止執行情形)</t>
    <phoneticPr fontId="6" type="noConversion"/>
  </si>
  <si>
    <r>
      <t>前</t>
    </r>
    <r>
      <rPr>
        <sz val="14"/>
        <rFont val="Times New Roman"/>
        <family val="1"/>
      </rPr>
      <t>(95)</t>
    </r>
    <r>
      <rPr>
        <sz val="14"/>
        <rFont val="新細明體"/>
        <family val="1"/>
        <charset val="136"/>
      </rPr>
      <t>年度決算結果如下</t>
    </r>
    <r>
      <rPr>
        <sz val="14"/>
        <rFont val="Times New Roman"/>
        <family val="1"/>
      </rPr>
      <t>:</t>
    </r>
    <phoneticPr fontId="6" type="noConversion"/>
  </si>
  <si>
    <r>
      <t>上</t>
    </r>
    <r>
      <rPr>
        <sz val="14"/>
        <rFont val="Times New Roman"/>
        <family val="1"/>
      </rPr>
      <t>(96)</t>
    </r>
    <r>
      <rPr>
        <sz val="14"/>
        <rFont val="新細明體"/>
        <family val="1"/>
        <charset val="136"/>
      </rPr>
      <t>年度截至</t>
    </r>
    <r>
      <rPr>
        <sz val="14"/>
        <rFont val="Times New Roman"/>
        <family val="1"/>
      </rPr>
      <t>6</t>
    </r>
    <r>
      <rPr>
        <sz val="14"/>
        <rFont val="新細明體"/>
        <family val="1"/>
        <charset val="136"/>
      </rPr>
      <t>月底止預算執行情形</t>
    </r>
    <r>
      <rPr>
        <sz val="14"/>
        <rFont val="Times New Roman"/>
        <family val="1"/>
      </rPr>
      <t>:</t>
    </r>
    <phoneticPr fontId="6" type="noConversion"/>
  </si>
  <si>
    <r>
      <t>1</t>
    </r>
    <r>
      <rPr>
        <sz val="13.5"/>
        <rFont val="新細明體"/>
        <family val="1"/>
        <charset val="136"/>
      </rPr>
      <t>、</t>
    </r>
    <phoneticPr fontId="6" type="noConversion"/>
  </si>
  <si>
    <r>
      <t>2</t>
    </r>
    <r>
      <rPr>
        <sz val="13.5"/>
        <rFont val="細明體"/>
        <family val="3"/>
        <charset val="136"/>
      </rPr>
      <t>、</t>
    </r>
    <r>
      <rPr>
        <sz val="14"/>
        <rFont val="新細明體"/>
        <family val="1"/>
        <charset val="136"/>
      </rPr>
      <t/>
    </r>
  </si>
  <si>
    <t xml:space="preserve">       財產收入</t>
    <phoneticPr fontId="6" type="noConversion"/>
  </si>
  <si>
    <t xml:space="preserve">          財產處分收入</t>
    <phoneticPr fontId="6" type="noConversion"/>
  </si>
  <si>
    <t xml:space="preserve">          租金收入</t>
    <phoneticPr fontId="6" type="noConversion"/>
  </si>
  <si>
    <t xml:space="preserve">          利息收入</t>
    <phoneticPr fontId="6" type="noConversion"/>
  </si>
  <si>
    <t xml:space="preserve">          其他財產收入</t>
    <phoneticPr fontId="6" type="noConversion"/>
  </si>
  <si>
    <t xml:space="preserve">       其他收入</t>
    <phoneticPr fontId="6" type="noConversion"/>
  </si>
  <si>
    <t xml:space="preserve">           雜項收入</t>
    <phoneticPr fontId="6" type="noConversion"/>
  </si>
  <si>
    <r>
      <t xml:space="preserve">   </t>
    </r>
    <r>
      <rPr>
        <sz val="13"/>
        <rFont val="新細明體"/>
        <family val="1"/>
        <charset val="136"/>
      </rPr>
      <t>學產房地管理計畫</t>
    </r>
    <phoneticPr fontId="6" type="noConversion"/>
  </si>
  <si>
    <t xml:space="preserve">   獎助教育支出計畫</t>
    <phoneticPr fontId="6" type="noConversion"/>
  </si>
  <si>
    <t xml:space="preserve">   一般建築及設備計畫</t>
    <phoneticPr fontId="6" type="noConversion"/>
  </si>
  <si>
    <t>上年度預算數</t>
    <phoneticPr fontId="6" type="noConversion"/>
  </si>
  <si>
    <r>
      <t xml:space="preserve">               </t>
    </r>
    <r>
      <rPr>
        <sz val="12"/>
        <rFont val="新細明體"/>
        <family val="1"/>
        <charset val="136"/>
      </rPr>
      <t xml:space="preserve">管理委員會委員
</t>
    </r>
    <r>
      <rPr>
        <sz val="12"/>
        <rFont val="Times New Roman"/>
        <family val="1"/>
      </rPr>
      <t xml:space="preserve">               </t>
    </r>
    <r>
      <rPr>
        <sz val="12"/>
        <rFont val="新細明體"/>
        <family val="1"/>
        <charset val="136"/>
      </rPr>
      <t>報酬</t>
    </r>
    <phoneticPr fontId="6" type="noConversion"/>
  </si>
  <si>
    <r>
      <t xml:space="preserve">               </t>
    </r>
    <r>
      <rPr>
        <sz val="12"/>
        <rFont val="新細明體"/>
        <family val="1"/>
        <charset val="136"/>
      </rPr>
      <t>廣</t>
    </r>
    <r>
      <rPr>
        <sz val="12"/>
        <rFont val="Times New Roman"/>
        <family val="1"/>
      </rPr>
      <t>(</t>
    </r>
    <r>
      <rPr>
        <sz val="12"/>
        <rFont val="新細明體"/>
        <family val="1"/>
        <charset val="136"/>
      </rPr>
      <t>公</t>
    </r>
    <r>
      <rPr>
        <sz val="12"/>
        <rFont val="Times New Roman"/>
        <family val="1"/>
      </rPr>
      <t>)</t>
    </r>
    <r>
      <rPr>
        <sz val="12"/>
        <rFont val="新細明體"/>
        <family val="1"/>
        <charset val="136"/>
      </rPr>
      <t>告費</t>
    </r>
    <phoneticPr fontId="6" type="noConversion"/>
  </si>
  <si>
    <r>
      <t xml:space="preserve">         </t>
    </r>
    <r>
      <rPr>
        <sz val="12"/>
        <rFont val="新細明體"/>
        <family val="1"/>
        <charset val="136"/>
      </rPr>
      <t>修理保養及保固費</t>
    </r>
    <phoneticPr fontId="6" type="noConversion"/>
  </si>
  <si>
    <r>
      <t xml:space="preserve">    </t>
    </r>
    <r>
      <rPr>
        <b/>
        <sz val="12"/>
        <rFont val="新細明體"/>
        <family val="1"/>
        <charset val="136"/>
      </rPr>
      <t>稅捐、規費</t>
    </r>
    <r>
      <rPr>
        <b/>
        <sz val="12"/>
        <rFont val="Times New Roman"/>
        <family val="1"/>
      </rPr>
      <t>(</t>
    </r>
    <r>
      <rPr>
        <b/>
        <sz val="12"/>
        <rFont val="新細明體"/>
        <family val="1"/>
        <charset val="136"/>
      </rPr>
      <t>強制費</t>
    </r>
    <r>
      <rPr>
        <b/>
        <sz val="12"/>
        <rFont val="Times New Roman"/>
        <family val="1"/>
      </rPr>
      <t xml:space="preserve">)
    </t>
    </r>
    <r>
      <rPr>
        <b/>
        <sz val="12"/>
        <rFont val="新細明體"/>
        <family val="1"/>
        <charset val="136"/>
      </rPr>
      <t>與繳庫</t>
    </r>
    <phoneticPr fontId="6" type="noConversion"/>
  </si>
  <si>
    <r>
      <t xml:space="preserve">               </t>
    </r>
    <r>
      <rPr>
        <sz val="12"/>
        <rFont val="新細明體"/>
        <family val="1"/>
        <charset val="136"/>
      </rPr>
      <t>辦公</t>
    </r>
    <r>
      <rPr>
        <sz val="12"/>
        <rFont val="Times New Roman"/>
        <family val="1"/>
      </rPr>
      <t>(</t>
    </r>
    <r>
      <rPr>
        <sz val="12"/>
        <rFont val="新細明體"/>
        <family val="1"/>
        <charset val="136"/>
      </rPr>
      <t>事務</t>
    </r>
    <r>
      <rPr>
        <sz val="12"/>
        <rFont val="Times New Roman"/>
        <family val="1"/>
      </rPr>
      <t>)</t>
    </r>
    <r>
      <rPr>
        <sz val="12"/>
        <rFont val="新細明體"/>
        <family val="1"/>
        <charset val="136"/>
      </rPr>
      <t>用品</t>
    </r>
    <phoneticPr fontId="6" type="noConversion"/>
  </si>
  <si>
    <r>
      <t>(</t>
    </r>
    <r>
      <rPr>
        <sz val="14"/>
        <rFont val="新細明體"/>
        <family val="1"/>
        <charset val="136"/>
      </rPr>
      <t>三</t>
    </r>
    <r>
      <rPr>
        <sz val="14"/>
        <rFont val="Times New Roman"/>
        <family val="1"/>
      </rPr>
      <t>)</t>
    </r>
    <r>
      <rPr>
        <sz val="14"/>
        <rFont val="新細明體"/>
        <family val="1"/>
        <charset val="136"/>
      </rPr>
      <t>基金來源及用途相抵後，決算賸餘</t>
    </r>
    <r>
      <rPr>
        <sz val="14"/>
        <rFont val="Times New Roman"/>
        <family val="1"/>
      </rPr>
      <t>5</t>
    </r>
    <r>
      <rPr>
        <sz val="14"/>
        <rFont val="新細明體"/>
        <family val="1"/>
        <charset val="136"/>
      </rPr>
      <t>億</t>
    </r>
    <r>
      <rPr>
        <sz val="14"/>
        <rFont val="Times New Roman"/>
        <family val="1"/>
      </rPr>
      <t>9,913</t>
    </r>
    <r>
      <rPr>
        <sz val="14"/>
        <rFont val="新細明體"/>
        <family val="1"/>
        <charset val="136"/>
      </rPr>
      <t>萬</t>
    </r>
    <r>
      <rPr>
        <sz val="14"/>
        <rFont val="Times New Roman"/>
        <family val="1"/>
      </rPr>
      <t>6</t>
    </r>
    <r>
      <rPr>
        <sz val="14"/>
        <rFont val="新細明體"/>
        <family val="1"/>
        <charset val="136"/>
      </rPr>
      <t>千元，較預算數</t>
    </r>
    <r>
      <rPr>
        <sz val="14"/>
        <rFont val="Times New Roman"/>
        <family val="1"/>
      </rPr>
      <t>7,862</t>
    </r>
    <r>
      <rPr>
        <sz val="14"/>
        <rFont val="新細明體"/>
        <family val="1"/>
        <charset val="136"/>
      </rPr>
      <t>萬</t>
    </r>
    <r>
      <rPr>
        <sz val="14"/>
        <rFont val="Times New Roman"/>
        <family val="1"/>
      </rPr>
      <t>2</t>
    </r>
    <r>
      <rPr>
        <sz val="14"/>
        <rFont val="新細明體"/>
        <family val="1"/>
        <charset val="136"/>
      </rPr>
      <t>千元，增加</t>
    </r>
    <r>
      <rPr>
        <sz val="14"/>
        <rFont val="Times New Roman"/>
        <family val="1"/>
      </rPr>
      <t>5</t>
    </r>
    <r>
      <rPr>
        <sz val="14"/>
        <rFont val="新細明體"/>
        <family val="1"/>
        <charset val="136"/>
      </rPr>
      <t>億</t>
    </r>
    <r>
      <rPr>
        <sz val="14"/>
        <rFont val="Times New Roman"/>
        <family val="1"/>
      </rPr>
      <t>2,051</t>
    </r>
    <r>
      <rPr>
        <sz val="14"/>
        <rFont val="新細明體"/>
        <family val="1"/>
        <charset val="136"/>
      </rPr>
      <t>萬</t>
    </r>
    <r>
      <rPr>
        <sz val="14"/>
        <rFont val="Times New Roman"/>
        <family val="1"/>
      </rPr>
      <t>4</t>
    </r>
    <r>
      <rPr>
        <sz val="14"/>
        <rFont val="新細明體"/>
        <family val="1"/>
        <charset val="136"/>
      </rPr>
      <t>千元，約</t>
    </r>
    <r>
      <rPr>
        <sz val="14"/>
        <rFont val="Times New Roman"/>
        <family val="1"/>
      </rPr>
      <t>662.05%</t>
    </r>
    <r>
      <rPr>
        <sz val="14"/>
        <rFont val="新細明體"/>
        <family val="1"/>
        <charset val="136"/>
      </rPr>
      <t>，主要係出售台北市五分埔土地變更為非公用財產，並移交給財政部國有財產局代為處分，經查部分買受人採分期付款，應依權責基礎列計應收分期帳款，致收入增加。</t>
    </r>
    <phoneticPr fontId="6" type="noConversion"/>
  </si>
  <si>
    <r>
      <t>(</t>
    </r>
    <r>
      <rPr>
        <sz val="14"/>
        <rFont val="新細明體"/>
        <family val="1"/>
        <charset val="136"/>
      </rPr>
      <t>一</t>
    </r>
    <r>
      <rPr>
        <sz val="14"/>
        <rFont val="Times New Roman"/>
        <family val="1"/>
      </rPr>
      <t>)</t>
    </r>
    <r>
      <rPr>
        <sz val="14"/>
        <rFont val="新細明體"/>
        <family val="1"/>
        <charset val="136"/>
      </rPr>
      <t>基金來源</t>
    </r>
    <r>
      <rPr>
        <sz val="14"/>
        <rFont val="Times New Roman"/>
        <family val="1"/>
      </rPr>
      <t>:</t>
    </r>
    <r>
      <rPr>
        <sz val="14"/>
        <rFont val="新細明體"/>
        <family val="1"/>
        <charset val="136"/>
      </rPr>
      <t>決算數</t>
    </r>
    <r>
      <rPr>
        <sz val="14"/>
        <rFont val="Times New Roman"/>
        <family val="1"/>
      </rPr>
      <t>12</t>
    </r>
    <r>
      <rPr>
        <sz val="14"/>
        <rFont val="新細明體"/>
        <family val="1"/>
        <charset val="136"/>
      </rPr>
      <t>億</t>
    </r>
    <r>
      <rPr>
        <sz val="14"/>
        <rFont val="Times New Roman"/>
        <family val="1"/>
      </rPr>
      <t>4,165</t>
    </r>
    <r>
      <rPr>
        <sz val="14"/>
        <rFont val="新細明體"/>
        <family val="1"/>
        <charset val="136"/>
      </rPr>
      <t>萬元，較預算數</t>
    </r>
    <r>
      <rPr>
        <sz val="14"/>
        <rFont val="Times New Roman"/>
        <family val="1"/>
      </rPr>
      <t>5</t>
    </r>
    <r>
      <rPr>
        <sz val="14"/>
        <rFont val="新細明體"/>
        <family val="1"/>
        <charset val="136"/>
      </rPr>
      <t>億</t>
    </r>
    <r>
      <rPr>
        <sz val="14"/>
        <rFont val="Times New Roman"/>
        <family val="1"/>
      </rPr>
      <t>3,553</t>
    </r>
    <r>
      <rPr>
        <sz val="14"/>
        <rFont val="新細明體"/>
        <family val="1"/>
        <charset val="136"/>
      </rPr>
      <t>萬</t>
    </r>
    <r>
      <rPr>
        <sz val="14"/>
        <rFont val="Times New Roman"/>
        <family val="1"/>
      </rPr>
      <t>6</t>
    </r>
    <r>
      <rPr>
        <sz val="14"/>
        <rFont val="新細明體"/>
        <family val="1"/>
        <charset val="136"/>
      </rPr>
      <t>千元，增加</t>
    </r>
    <r>
      <rPr>
        <sz val="14"/>
        <rFont val="Times New Roman"/>
        <family val="1"/>
      </rPr>
      <t>7</t>
    </r>
    <r>
      <rPr>
        <sz val="14"/>
        <rFont val="新細明體"/>
        <family val="1"/>
        <charset val="136"/>
      </rPr>
      <t>億</t>
    </r>
    <r>
      <rPr>
        <sz val="14"/>
        <rFont val="Times New Roman"/>
        <family val="1"/>
      </rPr>
      <t>611</t>
    </r>
    <r>
      <rPr>
        <sz val="14"/>
        <rFont val="新細明體"/>
        <family val="1"/>
        <charset val="136"/>
      </rPr>
      <t>萬</t>
    </r>
    <r>
      <rPr>
        <sz val="14"/>
        <rFont val="Times New Roman"/>
        <family val="1"/>
      </rPr>
      <t>4</t>
    </r>
    <r>
      <rPr>
        <sz val="14"/>
        <rFont val="新細明體"/>
        <family val="1"/>
        <charset val="136"/>
      </rPr>
      <t>千元，約</t>
    </r>
    <r>
      <rPr>
        <sz val="14"/>
        <rFont val="Times New Roman"/>
        <family val="1"/>
      </rPr>
      <t>131.85%</t>
    </r>
    <r>
      <rPr>
        <sz val="14"/>
        <rFont val="新細明體"/>
        <family val="1"/>
        <charset val="136"/>
      </rPr>
      <t>。主要係因租金收入及其他收入等增加所致。</t>
    </r>
    <phoneticPr fontId="6" type="noConversion"/>
  </si>
  <si>
    <r>
      <t xml:space="preserve">     </t>
    </r>
    <r>
      <rPr>
        <sz val="16"/>
        <rFont val="華康粗明體"/>
        <family val="3"/>
        <charset val="136"/>
      </rPr>
      <t>單位</t>
    </r>
    <r>
      <rPr>
        <sz val="16"/>
        <rFont val="Times New Roman"/>
        <family val="1"/>
      </rPr>
      <t xml:space="preserve"> </t>
    </r>
    <r>
      <rPr>
        <sz val="16"/>
        <rFont val="華康粗明體"/>
        <family val="3"/>
        <charset val="136"/>
      </rPr>
      <t>：新臺幣千元</t>
    </r>
    <phoneticPr fontId="6" type="noConversion"/>
  </si>
  <si>
    <r>
      <t>金</t>
    </r>
    <r>
      <rPr>
        <sz val="12"/>
        <rFont val="Times New Roman"/>
        <family val="1"/>
      </rPr>
      <t xml:space="preserve">       </t>
    </r>
    <r>
      <rPr>
        <sz val="12"/>
        <rFont val="新細明體"/>
        <family val="1"/>
        <charset val="136"/>
      </rPr>
      <t>額</t>
    </r>
    <phoneticPr fontId="6" type="noConversion"/>
  </si>
  <si>
    <r>
      <t>預</t>
    </r>
    <r>
      <rPr>
        <sz val="12"/>
        <rFont val="新細明體"/>
        <family val="1"/>
        <charset val="136"/>
      </rPr>
      <t>算</t>
    </r>
    <r>
      <rPr>
        <sz val="12"/>
        <rFont val="新細明體"/>
        <family val="1"/>
        <charset val="136"/>
      </rPr>
      <t>數</t>
    </r>
    <phoneticPr fontId="6" type="noConversion"/>
  </si>
  <si>
    <r>
      <t>單</t>
    </r>
    <r>
      <rPr>
        <sz val="12"/>
        <rFont val="新細明體"/>
        <family val="1"/>
        <charset val="136"/>
      </rPr>
      <t>位</t>
    </r>
    <phoneticPr fontId="6" type="noConversion"/>
  </si>
  <si>
    <t>數量</t>
    <phoneticPr fontId="6" type="noConversion"/>
  </si>
  <si>
    <t>學產房地管理計畫</t>
  </si>
  <si>
    <t>獎助教育支出計畫</t>
  </si>
  <si>
    <t>一般建築及設備計畫</t>
  </si>
  <si>
    <t>公頃</t>
    <phoneticPr fontId="6" type="noConversion"/>
  </si>
  <si>
    <t>件</t>
    <phoneticPr fontId="6" type="noConversion"/>
  </si>
  <si>
    <r>
      <t xml:space="preserve">                            中華民國97年度              </t>
    </r>
    <r>
      <rPr>
        <sz val="12"/>
        <rFont val="華康粗明體"/>
        <family val="3"/>
        <charset val="136"/>
      </rPr>
      <t>單位：新臺幣千元</t>
    </r>
    <phoneticPr fontId="6" type="noConversion"/>
  </si>
  <si>
    <r>
      <t>單位</t>
    </r>
    <r>
      <rPr>
        <b/>
        <sz val="18"/>
        <rFont val="Times New Roman"/>
        <family val="1"/>
      </rPr>
      <t>(</t>
    </r>
    <r>
      <rPr>
        <b/>
        <sz val="18"/>
        <rFont val="華康粗明體"/>
        <family val="3"/>
        <charset val="136"/>
      </rPr>
      <t>或計畫</t>
    </r>
    <r>
      <rPr>
        <b/>
        <sz val="18"/>
        <rFont val="Times New Roman"/>
        <family val="1"/>
      </rPr>
      <t>)</t>
    </r>
    <r>
      <rPr>
        <b/>
        <sz val="18"/>
        <rFont val="華康粗明體"/>
        <family val="3"/>
        <charset val="136"/>
      </rPr>
      <t>成本分析表</t>
    </r>
    <phoneticPr fontId="6" type="noConversion"/>
  </si>
  <si>
    <r>
      <t xml:space="preserve">      </t>
    </r>
    <r>
      <rPr>
        <sz val="12"/>
        <rFont val="新細明體"/>
        <family val="1"/>
        <charset val="136"/>
      </rPr>
      <t>合</t>
    </r>
    <r>
      <rPr>
        <sz val="12"/>
        <rFont val="Times New Roman"/>
        <family val="1"/>
      </rPr>
      <t xml:space="preserve">                </t>
    </r>
    <r>
      <rPr>
        <sz val="12"/>
        <rFont val="新細明體"/>
        <family val="1"/>
        <charset val="136"/>
      </rPr>
      <t>計</t>
    </r>
    <phoneticPr fontId="6" type="noConversion"/>
  </si>
  <si>
    <r>
      <t>學產房地管理計畫內人事費係工友</t>
    </r>
    <r>
      <rPr>
        <sz val="12"/>
        <rFont val="Times New Roman"/>
        <family val="1"/>
      </rPr>
      <t>1</t>
    </r>
    <r>
      <rPr>
        <sz val="12"/>
        <rFont val="新細明體"/>
        <family val="1"/>
        <charset val="136"/>
      </rPr>
      <t>人薪資、獎金、保險及管理委員會委員出席酬勞等，另為管理學產房地所需水電費、修理保養與保固費、保險費、委託代管土地之一般服務費、專業服務費、稅捐、規費等各項費用均為管理學產土地及房屋建築主要之支出。</t>
    </r>
    <phoneticPr fontId="6" type="noConversion"/>
  </si>
  <si>
    <r>
      <t>基金用途：學產房地管理計畫</t>
    </r>
    <r>
      <rPr>
        <sz val="14"/>
        <rFont val="Times New Roman"/>
        <family val="1"/>
      </rPr>
      <t>-</t>
    </r>
    <r>
      <rPr>
        <sz val="14"/>
        <rFont val="新細明體"/>
        <family val="1"/>
        <charset val="136"/>
      </rPr>
      <t>為辦理基金行政業務所需經費</t>
    </r>
    <r>
      <rPr>
        <sz val="14"/>
        <rFont val="Times New Roman"/>
        <family val="1"/>
      </rPr>
      <t>1</t>
    </r>
    <r>
      <rPr>
        <sz val="14"/>
        <rFont val="新細明體"/>
        <family val="1"/>
        <charset val="136"/>
      </rPr>
      <t>億</t>
    </r>
    <r>
      <rPr>
        <sz val="14"/>
        <rFont val="Times New Roman"/>
        <family val="1"/>
      </rPr>
      <t>1,691</t>
    </r>
    <r>
      <rPr>
        <sz val="14"/>
        <rFont val="新細明體"/>
        <family val="1"/>
        <charset val="136"/>
      </rPr>
      <t>萬元
；獎助教育支出計畫</t>
    </r>
    <r>
      <rPr>
        <sz val="14"/>
        <rFont val="Times New Roman"/>
        <family val="1"/>
      </rPr>
      <t>-</t>
    </r>
    <r>
      <rPr>
        <sz val="14"/>
        <rFont val="新細明體"/>
        <family val="1"/>
        <charset val="136"/>
      </rPr>
      <t>為辦理學產基金捐助與補助急難慰問金、助學金、獎
勵工讀、各級學校社團補助費等業務所需經費</t>
    </r>
    <r>
      <rPr>
        <sz val="14"/>
        <rFont val="Times New Roman"/>
        <family val="1"/>
      </rPr>
      <t>5</t>
    </r>
    <r>
      <rPr>
        <sz val="14"/>
        <rFont val="新細明體"/>
        <family val="1"/>
        <charset val="136"/>
      </rPr>
      <t>億</t>
    </r>
    <r>
      <rPr>
        <sz val="14"/>
        <rFont val="Times New Roman"/>
        <family val="1"/>
      </rPr>
      <t>6,819</t>
    </r>
    <r>
      <rPr>
        <sz val="14"/>
        <rFont val="新細明體"/>
        <family val="1"/>
        <charset val="136"/>
      </rPr>
      <t>萬</t>
    </r>
    <r>
      <rPr>
        <sz val="14"/>
        <rFont val="Times New Roman"/>
        <family val="1"/>
      </rPr>
      <t>4</t>
    </r>
    <r>
      <rPr>
        <sz val="14"/>
        <rFont val="新細明體"/>
        <family val="1"/>
        <charset val="136"/>
      </rPr>
      <t>千元；一般建築
及設備計畫</t>
    </r>
    <r>
      <rPr>
        <sz val="14"/>
        <rFont val="Times New Roman"/>
        <family val="1"/>
      </rPr>
      <t>-</t>
    </r>
    <r>
      <rPr>
        <sz val="14"/>
        <rFont val="新細明體"/>
        <family val="1"/>
        <charset val="136"/>
      </rPr>
      <t>為購置土地及擴充改良房屋建築設備等</t>
    </r>
    <r>
      <rPr>
        <sz val="14"/>
        <rFont val="Times New Roman"/>
        <family val="1"/>
      </rPr>
      <t>603</t>
    </r>
    <r>
      <rPr>
        <sz val="14"/>
        <rFont val="新細明體"/>
        <family val="1"/>
        <charset val="136"/>
      </rPr>
      <t>萬</t>
    </r>
    <r>
      <rPr>
        <sz val="14"/>
        <rFont val="Times New Roman"/>
        <family val="1"/>
      </rPr>
      <t>6</t>
    </r>
    <r>
      <rPr>
        <sz val="14"/>
        <rFont val="新細明體"/>
        <family val="1"/>
        <charset val="136"/>
      </rPr>
      <t>千元，總計</t>
    </r>
    <r>
      <rPr>
        <sz val="14"/>
        <rFont val="Times New Roman"/>
        <family val="1"/>
      </rPr>
      <t>6</t>
    </r>
    <r>
      <rPr>
        <sz val="14"/>
        <rFont val="新細明體"/>
        <family val="1"/>
        <charset val="136"/>
      </rPr>
      <t xml:space="preserve">億
</t>
    </r>
    <r>
      <rPr>
        <sz val="14"/>
        <rFont val="Times New Roman"/>
        <family val="1"/>
      </rPr>
      <t>9,114</t>
    </r>
    <r>
      <rPr>
        <sz val="14"/>
        <rFont val="新細明體"/>
        <family val="1"/>
        <charset val="136"/>
      </rPr>
      <t>萬元。</t>
    </r>
    <phoneticPr fontId="6" type="noConversion"/>
  </si>
  <si>
    <r>
      <t>基金用途</t>
    </r>
    <r>
      <rPr>
        <sz val="13.5"/>
        <rFont val="Times New Roman"/>
        <family val="1"/>
      </rPr>
      <t>:</t>
    </r>
    <phoneticPr fontId="6" type="noConversion"/>
  </si>
  <si>
    <r>
      <t>基金來源</t>
    </r>
    <r>
      <rPr>
        <sz val="13.5"/>
        <rFont val="Times New Roman"/>
        <family val="1"/>
      </rPr>
      <t xml:space="preserve">: </t>
    </r>
    <phoneticPr fontId="6" type="noConversion"/>
  </si>
  <si>
    <r>
      <t xml:space="preserve">                           </t>
    </r>
    <r>
      <rPr>
        <sz val="16"/>
        <rFont val="華康粗明體"/>
        <family val="3"/>
        <charset val="136"/>
      </rPr>
      <t xml:space="preserve">中華民國97年度              </t>
    </r>
    <phoneticPr fontId="6" type="noConversion"/>
  </si>
  <si>
    <r>
      <t>單</t>
    </r>
    <r>
      <rPr>
        <sz val="12"/>
        <rFont val="Times New Roman"/>
        <family val="1"/>
      </rPr>
      <t xml:space="preserve"> </t>
    </r>
    <r>
      <rPr>
        <sz val="12"/>
        <rFont val="新細明體"/>
        <family val="1"/>
        <charset val="136"/>
      </rPr>
      <t>位</t>
    </r>
    <phoneticPr fontId="6" type="noConversion"/>
  </si>
  <si>
    <r>
      <t xml:space="preserve">單位成本
</t>
    </r>
    <r>
      <rPr>
        <sz val="12"/>
        <rFont val="Times New Roman"/>
        <family val="1"/>
      </rPr>
      <t>(</t>
    </r>
    <r>
      <rPr>
        <sz val="12"/>
        <rFont val="新細明體"/>
        <family val="1"/>
        <charset val="136"/>
      </rPr>
      <t>元</t>
    </r>
    <r>
      <rPr>
        <sz val="12"/>
        <rFont val="Times New Roman"/>
        <family val="1"/>
      </rPr>
      <t xml:space="preserve">) </t>
    </r>
    <r>
      <rPr>
        <sz val="12"/>
        <rFont val="新細明體"/>
        <family val="1"/>
        <charset val="136"/>
      </rPr>
      <t>或平
均利</t>
    </r>
    <r>
      <rPr>
        <sz val="12"/>
        <rFont val="Times New Roman"/>
        <family val="1"/>
      </rPr>
      <t>(</t>
    </r>
    <r>
      <rPr>
        <sz val="12"/>
        <rFont val="新細明體"/>
        <family val="1"/>
        <charset val="136"/>
      </rPr>
      <t>費</t>
    </r>
    <r>
      <rPr>
        <sz val="12"/>
        <rFont val="Times New Roman"/>
        <family val="1"/>
      </rPr>
      <t>)</t>
    </r>
    <r>
      <rPr>
        <sz val="12"/>
        <rFont val="新細明體"/>
        <family val="1"/>
        <charset val="136"/>
      </rPr>
      <t>率</t>
    </r>
    <phoneticPr fontId="6" type="noConversion"/>
  </si>
  <si>
    <r>
      <t>預</t>
    </r>
    <r>
      <rPr>
        <sz val="12"/>
        <rFont val="新細明體"/>
        <family val="1"/>
        <charset val="136"/>
      </rPr>
      <t>算數</t>
    </r>
    <phoneticPr fontId="6" type="noConversion"/>
  </si>
  <si>
    <r>
      <t xml:space="preserve">    </t>
    </r>
    <r>
      <rPr>
        <sz val="12"/>
        <rFont val="新細明體"/>
        <family val="1"/>
        <charset val="136"/>
      </rPr>
      <t>管理會委員</t>
    </r>
    <phoneticPr fontId="6" type="noConversion"/>
  </si>
  <si>
    <t>其他</t>
    <phoneticPr fontId="6" type="noConversion"/>
  </si>
  <si>
    <t>預計平衡表</t>
    <phoneticPr fontId="6" type="noConversion"/>
  </si>
  <si>
    <r>
      <t>單位：新臺幣千元</t>
    </r>
    <r>
      <rPr>
        <sz val="12"/>
        <rFont val="Times New Roman"/>
        <family val="1"/>
      </rPr>
      <t xml:space="preserve">    </t>
    </r>
    <phoneticPr fontId="6" type="noConversion"/>
  </si>
  <si>
    <t>註：97年12月31日信託代理與保證資產（負債）為450,000千元。</t>
    <phoneticPr fontId="6" type="noConversion"/>
  </si>
  <si>
    <r>
      <t xml:space="preserve">                     中華民國97年12月31日       </t>
    </r>
    <r>
      <rPr>
        <sz val="12"/>
        <rFont val="華康粗明體"/>
        <family val="3"/>
        <charset val="136"/>
      </rPr>
      <t xml:space="preserve"> </t>
    </r>
    <phoneticPr fontId="6" type="noConversion"/>
  </si>
  <si>
    <r>
      <t xml:space="preserve">    </t>
    </r>
    <r>
      <rPr>
        <sz val="12"/>
        <rFont val="新細明體"/>
        <family val="1"/>
        <charset val="136"/>
      </rPr>
      <t>流動資產淨減</t>
    </r>
    <phoneticPr fontId="6" type="noConversion"/>
  </si>
  <si>
    <t>95年12月31日
實     際     數</t>
    <phoneticPr fontId="6" type="noConversion"/>
  </si>
  <si>
    <t>95年12月31
預計數</t>
    <phoneticPr fontId="6" type="noConversion"/>
  </si>
  <si>
    <t>科      目</t>
    <phoneticPr fontId="6" type="noConversion"/>
  </si>
  <si>
    <t>97年12月31日
預      計      數</t>
    <phoneticPr fontId="6" type="noConversion"/>
  </si>
  <si>
    <t>96法定預算數</t>
    <phoneticPr fontId="6" type="noConversion"/>
  </si>
  <si>
    <t>95決算數-95調整後預算數</t>
    <phoneticPr fontId="6" type="noConversion"/>
  </si>
  <si>
    <t>96年12月31日
預      計      數</t>
    <phoneticPr fontId="6" type="noConversion"/>
  </si>
  <si>
    <t>比較增減</t>
    <phoneticPr fontId="6" type="noConversion"/>
  </si>
  <si>
    <t xml:space="preserve">      應收分期帳款</t>
    <phoneticPr fontId="6" type="noConversion"/>
  </si>
  <si>
    <t>　  應收利息</t>
    <phoneticPr fontId="6" type="noConversion"/>
  </si>
  <si>
    <t xml:space="preserve">        其他預付款</t>
    <phoneticPr fontId="6" type="noConversion"/>
  </si>
  <si>
    <t>其他資產</t>
    <phoneticPr fontId="6" type="noConversion"/>
  </si>
  <si>
    <t xml:space="preserve">    什項資產</t>
    <phoneticPr fontId="6" type="noConversion"/>
  </si>
  <si>
    <t xml:space="preserve">       存出保證金</t>
    <phoneticPr fontId="6" type="noConversion"/>
  </si>
  <si>
    <t>　    應付費用</t>
    <phoneticPr fontId="6" type="noConversion"/>
  </si>
  <si>
    <t>　    應付代收款</t>
    <phoneticPr fontId="6" type="noConversion"/>
  </si>
  <si>
    <t xml:space="preserve">       預收收入</t>
    <phoneticPr fontId="6" type="noConversion"/>
  </si>
  <si>
    <t xml:space="preserve">    什項負債  </t>
    <phoneticPr fontId="6" type="noConversion"/>
  </si>
  <si>
    <t xml:space="preserve">        存入保證金</t>
    <phoneticPr fontId="6" type="noConversion"/>
  </si>
  <si>
    <t xml:space="preserve">        應付保管款</t>
    <phoneticPr fontId="6" type="noConversion"/>
  </si>
  <si>
    <t>累積餘絀(－)</t>
    <phoneticPr fontId="6" type="noConversion"/>
  </si>
  <si>
    <t xml:space="preserve">   累積賸餘  </t>
    <phoneticPr fontId="6" type="noConversion"/>
  </si>
  <si>
    <t>主要係為正式員額薪資、基金管理委員出席酬勞，學產房地修理保養與保固及委託調查研究費、專業服務費用、外包費、水電費、保險費及材料用品費、稅捐與規費等。</t>
    <phoneticPr fontId="6" type="noConversion"/>
  </si>
  <si>
    <t>主要係為正式員額薪資、基金管理委員出席酬勞，學產房地修理保養與保固及外包專業服務費用、水電費、委託調查研究費、保險費及材料用品費、稅捐與規費等。</t>
    <phoneticPr fontId="6" type="noConversion"/>
  </si>
  <si>
    <r>
      <t>主要係為學產基金捐助與補助急難慰問金、助學金、獎勵工讀</t>
    </r>
    <r>
      <rPr>
        <sz val="12"/>
        <rFont val="新細明體"/>
        <family val="1"/>
        <charset val="136"/>
      </rPr>
      <t>等。</t>
    </r>
    <phoneticPr fontId="6" type="noConversion"/>
  </si>
  <si>
    <t>主要係為學產基金獎助學員生給與、獎勵費用、慰問金、獎勵社團、補助縮短城鄉數位落差等其他費用等。</t>
    <phoneticPr fontId="6" type="noConversion"/>
  </si>
  <si>
    <t>主要係為學產基金捐助與補助急難慰問金、助學金、獎勵工讀、各級學校社團補費、補助縮短城鄉數位落差等。</t>
    <phoneticPr fontId="6" type="noConversion"/>
  </si>
  <si>
    <t>主要係為正式員額薪資，基金管理委員出席酬勞，學產房地修理保養與保固及委託調查研究費、專業服務費用、外包費、水電費、保險費及材料用品費、稅捐與規費等。</t>
    <phoneticPr fontId="6" type="noConversion"/>
  </si>
  <si>
    <t>主要係為正式員額薪資、基金管理委員出席酬勞，學產房地修理保養與保固及委託調查研究專業服務費用、外包費、水電費、保險費及材料用品費、稅捐與規費等。</t>
    <phoneticPr fontId="6" type="noConversion"/>
  </si>
  <si>
    <t>主要係為正式員額薪資、基金管理委員出席酬勞，學產房地修理保養與保固及委託調查研究費、專業服務費用、水電費、保險費及材料用品費、法律事務費、稅捐與規費等。</t>
    <phoneticPr fontId="6" type="noConversion"/>
  </si>
  <si>
    <r>
      <t>基金歸類及屬性：本基金係預算法第</t>
    </r>
    <r>
      <rPr>
        <sz val="14"/>
        <rFont val="Times New Roman"/>
        <family val="1"/>
      </rPr>
      <t>4</t>
    </r>
    <r>
      <rPr>
        <sz val="14"/>
        <rFont val="新細明體"/>
        <family val="1"/>
        <charset val="136"/>
      </rPr>
      <t>條第</t>
    </r>
    <r>
      <rPr>
        <sz val="14"/>
        <rFont val="Times New Roman"/>
        <family val="1"/>
      </rPr>
      <t>2</t>
    </r>
    <r>
      <rPr>
        <sz val="14"/>
        <rFont val="新細明體"/>
        <family val="1"/>
        <charset val="136"/>
      </rPr>
      <t>項第</t>
    </r>
    <r>
      <rPr>
        <sz val="14"/>
        <rFont val="Times New Roman"/>
        <family val="1"/>
      </rPr>
      <t>5</t>
    </r>
    <r>
      <rPr>
        <sz val="14"/>
        <rFont val="新細明體"/>
        <family val="1"/>
        <charset val="136"/>
      </rPr>
      <t>款所定之特定收入來源，
供特殊用途之特別收入基金，並編製附屬單位預算。</t>
    </r>
    <phoneticPr fontId="6" type="noConversion"/>
  </si>
  <si>
    <r>
      <t>(</t>
    </r>
    <r>
      <rPr>
        <sz val="14"/>
        <rFont val="新細明體"/>
        <family val="1"/>
        <charset val="136"/>
      </rPr>
      <t>二</t>
    </r>
    <r>
      <rPr>
        <sz val="14"/>
        <rFont val="Times New Roman"/>
        <family val="1"/>
      </rPr>
      <t>)</t>
    </r>
    <r>
      <rPr>
        <sz val="14"/>
        <rFont val="新細明體"/>
        <family val="1"/>
        <charset val="136"/>
      </rPr>
      <t>基金用途</t>
    </r>
    <r>
      <rPr>
        <sz val="14"/>
        <rFont val="Times New Roman"/>
        <family val="1"/>
      </rPr>
      <t>:</t>
    </r>
    <r>
      <rPr>
        <sz val="14"/>
        <rFont val="新細明體"/>
        <family val="1"/>
        <charset val="136"/>
      </rPr>
      <t>決算數</t>
    </r>
    <r>
      <rPr>
        <sz val="14"/>
        <rFont val="Times New Roman"/>
        <family val="1"/>
      </rPr>
      <t>6</t>
    </r>
    <r>
      <rPr>
        <sz val="14"/>
        <rFont val="新細明體"/>
        <family val="1"/>
        <charset val="136"/>
      </rPr>
      <t>億</t>
    </r>
    <r>
      <rPr>
        <sz val="14"/>
        <rFont val="Times New Roman"/>
        <family val="1"/>
      </rPr>
      <t>4,251</t>
    </r>
    <r>
      <rPr>
        <sz val="14"/>
        <rFont val="新細明體"/>
        <family val="1"/>
        <charset val="136"/>
      </rPr>
      <t>萬</t>
    </r>
    <r>
      <rPr>
        <sz val="14"/>
        <rFont val="Times New Roman"/>
        <family val="1"/>
      </rPr>
      <t>5</t>
    </r>
    <r>
      <rPr>
        <sz val="14"/>
        <rFont val="新細明體"/>
        <family val="1"/>
        <charset val="136"/>
      </rPr>
      <t>千元，較預算數</t>
    </r>
    <r>
      <rPr>
        <sz val="14"/>
        <rFont val="Times New Roman"/>
        <family val="1"/>
      </rPr>
      <t>4</t>
    </r>
    <r>
      <rPr>
        <sz val="14"/>
        <rFont val="新細明體"/>
        <family val="1"/>
        <charset val="136"/>
      </rPr>
      <t>億</t>
    </r>
    <r>
      <rPr>
        <sz val="14"/>
        <rFont val="Times New Roman"/>
        <family val="1"/>
      </rPr>
      <t>5,691</t>
    </r>
    <r>
      <rPr>
        <sz val="14"/>
        <rFont val="新細明體"/>
        <family val="1"/>
        <charset val="136"/>
      </rPr>
      <t>萬</t>
    </r>
    <r>
      <rPr>
        <sz val="14"/>
        <rFont val="Times New Roman"/>
        <family val="1"/>
      </rPr>
      <t>4</t>
    </r>
    <r>
      <rPr>
        <sz val="14"/>
        <rFont val="新細明體"/>
        <family val="1"/>
        <charset val="136"/>
      </rPr>
      <t>千元，增加</t>
    </r>
    <r>
      <rPr>
        <sz val="14"/>
        <rFont val="Times New Roman"/>
        <family val="1"/>
      </rPr>
      <t>1</t>
    </r>
    <r>
      <rPr>
        <sz val="14"/>
        <rFont val="新細明體"/>
        <family val="1"/>
        <charset val="136"/>
      </rPr>
      <t>億</t>
    </r>
    <r>
      <rPr>
        <sz val="14"/>
        <rFont val="Times New Roman"/>
        <family val="1"/>
      </rPr>
      <t>8,560</t>
    </r>
    <r>
      <rPr>
        <sz val="14"/>
        <rFont val="新細明體"/>
        <family val="1"/>
        <charset val="136"/>
      </rPr>
      <t>萬</t>
    </r>
    <r>
      <rPr>
        <sz val="14"/>
        <rFont val="Times New Roman"/>
        <family val="1"/>
      </rPr>
      <t>1</t>
    </r>
    <r>
      <rPr>
        <sz val="14"/>
        <rFont val="新細明體"/>
        <family val="1"/>
        <charset val="136"/>
      </rPr>
      <t>千元，約</t>
    </r>
    <r>
      <rPr>
        <sz val="14"/>
        <rFont val="Times New Roman"/>
        <family val="1"/>
      </rPr>
      <t>40.62%</t>
    </r>
    <r>
      <rPr>
        <sz val="14"/>
        <rFont val="新細明體"/>
        <family val="1"/>
        <charset val="136"/>
      </rPr>
      <t xml:space="preserve">，主要係因經濟不景氣失業率提升，發放低收入戶學生助學金增加，慰問金發生較臨時性和突發性不確定因素導致申請人數增加，及配合政策支付國民中小學生營養午餐等經費所致。
</t>
    </r>
    <phoneticPr fontId="6" type="noConversion"/>
  </si>
  <si>
    <r>
      <t>(</t>
    </r>
    <r>
      <rPr>
        <sz val="14"/>
        <rFont val="新細明體"/>
        <family val="1"/>
        <charset val="136"/>
      </rPr>
      <t>一</t>
    </r>
    <r>
      <rPr>
        <sz val="14"/>
        <rFont val="Times New Roman"/>
        <family val="1"/>
      </rPr>
      <t>)</t>
    </r>
    <r>
      <rPr>
        <sz val="14"/>
        <rFont val="新細明體"/>
        <family val="1"/>
        <charset val="136"/>
      </rPr>
      <t>基金來源</t>
    </r>
    <r>
      <rPr>
        <sz val="14"/>
        <rFont val="Times New Roman"/>
        <family val="1"/>
      </rPr>
      <t>:</t>
    </r>
    <r>
      <rPr>
        <sz val="14"/>
        <rFont val="新細明體"/>
        <family val="1"/>
        <charset val="136"/>
      </rPr>
      <t>截至</t>
    </r>
    <r>
      <rPr>
        <sz val="14"/>
        <rFont val="Times New Roman"/>
        <family val="1"/>
      </rPr>
      <t>96</t>
    </r>
    <r>
      <rPr>
        <sz val="14"/>
        <rFont val="新細明體"/>
        <family val="1"/>
        <charset val="136"/>
      </rPr>
      <t>年</t>
    </r>
    <r>
      <rPr>
        <sz val="14"/>
        <rFont val="Times New Roman"/>
        <family val="1"/>
      </rPr>
      <t>6</t>
    </r>
    <r>
      <rPr>
        <sz val="14"/>
        <rFont val="新細明體"/>
        <family val="1"/>
        <charset val="136"/>
      </rPr>
      <t>月底止實際執行數</t>
    </r>
    <r>
      <rPr>
        <sz val="14"/>
        <rFont val="Times New Roman"/>
        <family val="1"/>
      </rPr>
      <t>3</t>
    </r>
    <r>
      <rPr>
        <sz val="14"/>
        <rFont val="新細明體"/>
        <family val="1"/>
        <charset val="136"/>
      </rPr>
      <t>億</t>
    </r>
    <r>
      <rPr>
        <sz val="14"/>
        <rFont val="Times New Roman"/>
        <family val="1"/>
      </rPr>
      <t>3,938</t>
    </r>
    <r>
      <rPr>
        <sz val="14"/>
        <rFont val="新細明體"/>
        <family val="1"/>
        <charset val="136"/>
      </rPr>
      <t>萬</t>
    </r>
    <r>
      <rPr>
        <sz val="14"/>
        <rFont val="Times New Roman"/>
        <family val="1"/>
      </rPr>
      <t>1</t>
    </r>
    <r>
      <rPr>
        <sz val="14"/>
        <rFont val="新細明體"/>
        <family val="1"/>
        <charset val="136"/>
      </rPr>
      <t>千元，較預算分配數</t>
    </r>
    <r>
      <rPr>
        <sz val="14"/>
        <rFont val="Times New Roman"/>
        <family val="1"/>
      </rPr>
      <t>3</t>
    </r>
    <r>
      <rPr>
        <sz val="14"/>
        <rFont val="新細明體"/>
        <family val="1"/>
        <charset val="136"/>
      </rPr>
      <t>億</t>
    </r>
    <r>
      <rPr>
        <sz val="14"/>
        <rFont val="Times New Roman"/>
        <family val="1"/>
      </rPr>
      <t>5,349</t>
    </r>
    <r>
      <rPr>
        <sz val="14"/>
        <rFont val="新細明體"/>
        <family val="1"/>
        <charset val="136"/>
      </rPr>
      <t>萬</t>
    </r>
    <r>
      <rPr>
        <sz val="14"/>
        <rFont val="Times New Roman"/>
        <family val="1"/>
      </rPr>
      <t>8</t>
    </r>
    <r>
      <rPr>
        <sz val="14"/>
        <rFont val="新細明體"/>
        <family val="1"/>
        <charset val="136"/>
      </rPr>
      <t>千元，減少</t>
    </r>
    <r>
      <rPr>
        <sz val="14"/>
        <rFont val="Times New Roman"/>
        <family val="1"/>
      </rPr>
      <t>1,411</t>
    </r>
    <r>
      <rPr>
        <sz val="14"/>
        <rFont val="新細明體"/>
        <family val="1"/>
        <charset val="136"/>
      </rPr>
      <t>萬</t>
    </r>
    <r>
      <rPr>
        <sz val="14"/>
        <rFont val="Times New Roman"/>
        <family val="1"/>
      </rPr>
      <t>7</t>
    </r>
    <r>
      <rPr>
        <sz val="14"/>
        <rFont val="新細明體"/>
        <family val="1"/>
        <charset val="136"/>
      </rPr>
      <t>千元，執行率</t>
    </r>
    <r>
      <rPr>
        <sz val="14"/>
        <rFont val="Times New Roman"/>
        <family val="1"/>
      </rPr>
      <t>96.01%</t>
    </r>
    <r>
      <rPr>
        <sz val="14"/>
        <rFont val="新細明體"/>
        <family val="1"/>
        <charset val="136"/>
      </rPr>
      <t>，主要係遠東百貨、順天建設承租學產地原預估</t>
    </r>
    <r>
      <rPr>
        <sz val="14"/>
        <rFont val="Times New Roman"/>
        <family val="1"/>
      </rPr>
      <t>1</t>
    </r>
    <r>
      <rPr>
        <sz val="14"/>
        <rFont val="新細明體"/>
        <family val="1"/>
        <charset val="136"/>
      </rPr>
      <t>次收取</t>
    </r>
    <r>
      <rPr>
        <sz val="14"/>
        <rFont val="Times New Roman"/>
        <family val="1"/>
      </rPr>
      <t>1</t>
    </r>
    <r>
      <rPr>
        <sz val="14"/>
        <rFont val="新細明體"/>
        <family val="1"/>
        <charset val="136"/>
      </rPr>
      <t>年租金，惟因招標說明會中提及得標人於１年規劃興建期間屆滿後１個月內繳納該年度應繳租金，故該</t>
    </r>
    <r>
      <rPr>
        <sz val="14"/>
        <rFont val="Times New Roman"/>
        <family val="1"/>
      </rPr>
      <t>2</t>
    </r>
    <r>
      <rPr>
        <sz val="14"/>
        <rFont val="新細明體"/>
        <family val="1"/>
        <charset val="136"/>
      </rPr>
      <t>公司本年度繳納</t>
    </r>
    <r>
      <rPr>
        <sz val="14"/>
        <rFont val="Times New Roman"/>
        <family val="1"/>
      </rPr>
      <t>96</t>
    </r>
    <r>
      <rPr>
        <sz val="14"/>
        <rFont val="新細明體"/>
        <family val="1"/>
        <charset val="136"/>
      </rPr>
      <t>年</t>
    </r>
    <r>
      <rPr>
        <sz val="14"/>
        <rFont val="Times New Roman"/>
        <family val="1"/>
      </rPr>
      <t>4</t>
    </r>
    <r>
      <rPr>
        <sz val="14"/>
        <rFont val="新細明體"/>
        <family val="1"/>
        <charset val="136"/>
      </rPr>
      <t>月</t>
    </r>
    <r>
      <rPr>
        <sz val="14"/>
        <rFont val="Times New Roman"/>
        <family val="1"/>
      </rPr>
      <t>6</t>
    </r>
    <r>
      <rPr>
        <sz val="14"/>
        <rFont val="新細明體"/>
        <family val="1"/>
        <charset val="136"/>
      </rPr>
      <t>日至</t>
    </r>
    <r>
      <rPr>
        <sz val="14"/>
        <rFont val="Times New Roman"/>
        <family val="1"/>
      </rPr>
      <t>96</t>
    </r>
    <r>
      <rPr>
        <sz val="14"/>
        <rFont val="新細明體"/>
        <family val="1"/>
        <charset val="136"/>
      </rPr>
      <t>年</t>
    </r>
    <r>
      <rPr>
        <sz val="14"/>
        <rFont val="Times New Roman"/>
        <family val="1"/>
      </rPr>
      <t>12</t>
    </r>
    <r>
      <rPr>
        <sz val="14"/>
        <rFont val="新細明體"/>
        <family val="1"/>
        <charset val="136"/>
      </rPr>
      <t>月</t>
    </r>
    <r>
      <rPr>
        <sz val="14"/>
        <rFont val="Times New Roman"/>
        <family val="1"/>
      </rPr>
      <t>31</t>
    </r>
    <r>
      <rPr>
        <sz val="14"/>
        <rFont val="新細明體"/>
        <family val="1"/>
        <charset val="136"/>
      </rPr>
      <t>日租金</t>
    </r>
    <r>
      <rPr>
        <sz val="14"/>
        <rFont val="Times New Roman"/>
        <family val="1"/>
      </rPr>
      <t>9</t>
    </r>
    <r>
      <rPr>
        <sz val="14"/>
        <rFont val="新細明體"/>
        <family val="1"/>
        <charset val="136"/>
      </rPr>
      <t>個月，跨下年度部分之租金，俟下會計年度方能收帳，致收入減少。</t>
    </r>
    <phoneticPr fontId="6" type="noConversion"/>
  </si>
  <si>
    <r>
      <t>(</t>
    </r>
    <r>
      <rPr>
        <sz val="14"/>
        <rFont val="新細明體"/>
        <family val="1"/>
        <charset val="136"/>
      </rPr>
      <t>三</t>
    </r>
    <r>
      <rPr>
        <sz val="14"/>
        <rFont val="Times New Roman"/>
        <family val="1"/>
      </rPr>
      <t>)</t>
    </r>
    <r>
      <rPr>
        <sz val="14"/>
        <rFont val="新細明體"/>
        <family val="1"/>
        <charset val="136"/>
      </rPr>
      <t>基金來源及用途相抵後，全年度預算分配數賸餘</t>
    </r>
    <r>
      <rPr>
        <sz val="14"/>
        <rFont val="Times New Roman"/>
        <family val="1"/>
      </rPr>
      <t>1</t>
    </r>
    <r>
      <rPr>
        <sz val="14"/>
        <rFont val="新細明體"/>
        <family val="1"/>
        <charset val="136"/>
      </rPr>
      <t>億</t>
    </r>
    <r>
      <rPr>
        <sz val="14"/>
        <rFont val="Times New Roman"/>
        <family val="1"/>
      </rPr>
      <t>8,217</t>
    </r>
    <r>
      <rPr>
        <sz val="14"/>
        <rFont val="新細明體"/>
        <family val="1"/>
        <charset val="136"/>
      </rPr>
      <t>萬</t>
    </r>
    <r>
      <rPr>
        <sz val="14"/>
        <rFont val="Times New Roman"/>
        <family val="1"/>
      </rPr>
      <t>5</t>
    </r>
    <r>
      <rPr>
        <sz val="14"/>
        <rFont val="新細明體"/>
        <family val="1"/>
        <charset val="136"/>
      </rPr>
      <t>千元，截至</t>
    </r>
    <r>
      <rPr>
        <sz val="14"/>
        <rFont val="Times New Roman"/>
        <family val="1"/>
      </rPr>
      <t>96</t>
    </r>
    <r>
      <rPr>
        <sz val="14"/>
        <rFont val="新細明體"/>
        <family val="1"/>
        <charset val="136"/>
      </rPr>
      <t>年</t>
    </r>
    <r>
      <rPr>
        <sz val="14"/>
        <rFont val="Times New Roman"/>
        <family val="1"/>
      </rPr>
      <t>6</t>
    </r>
    <r>
      <rPr>
        <sz val="14"/>
        <rFont val="新細明體"/>
        <family val="1"/>
        <charset val="136"/>
      </rPr>
      <t>月底止實際數賸餘</t>
    </r>
    <r>
      <rPr>
        <sz val="14"/>
        <rFont val="Times New Roman"/>
        <family val="1"/>
      </rPr>
      <t>1</t>
    </r>
    <r>
      <rPr>
        <sz val="14"/>
        <rFont val="新細明體"/>
        <family val="1"/>
        <charset val="136"/>
      </rPr>
      <t>億</t>
    </r>
    <r>
      <rPr>
        <sz val="14"/>
        <rFont val="Times New Roman"/>
        <family val="1"/>
      </rPr>
      <t>7,803</t>
    </r>
    <r>
      <rPr>
        <sz val="14"/>
        <rFont val="新細明體"/>
        <family val="1"/>
        <charset val="136"/>
      </rPr>
      <t>萬</t>
    </r>
    <r>
      <rPr>
        <sz val="14"/>
        <rFont val="Times New Roman"/>
        <family val="1"/>
      </rPr>
      <t>9</t>
    </r>
    <r>
      <rPr>
        <sz val="14"/>
        <rFont val="新細明體"/>
        <family val="1"/>
        <charset val="136"/>
      </rPr>
      <t>千元。</t>
    </r>
    <phoneticPr fontId="6" type="noConversion"/>
  </si>
  <si>
    <t>東海岸公教渡假中心、永春捷運站6戶等負擔之電費。</t>
    <phoneticPr fontId="6" type="noConversion"/>
  </si>
  <si>
    <t>東海岸公教渡假中心、永春捷運站6戶等負擔之水費。</t>
    <phoneticPr fontId="6" type="noConversion"/>
  </si>
  <si>
    <r>
      <t>人</t>
    </r>
    <r>
      <rPr>
        <sz val="12"/>
        <rFont val="新細明體"/>
        <family val="1"/>
        <charset val="136"/>
      </rPr>
      <t>次</t>
    </r>
    <phoneticPr fontId="6" type="noConversion"/>
  </si>
  <si>
    <t>人次</t>
    <phoneticPr fontId="6" type="noConversion"/>
  </si>
  <si>
    <r>
      <t>業務計畫重點：學產房地管理計畫</t>
    </r>
    <r>
      <rPr>
        <sz val="14"/>
        <rFont val="Times New Roman"/>
        <family val="1"/>
      </rPr>
      <t>1</t>
    </r>
    <r>
      <rPr>
        <sz val="14"/>
        <rFont val="新細明體"/>
        <family val="1"/>
        <charset val="136"/>
      </rPr>
      <t>億</t>
    </r>
    <r>
      <rPr>
        <sz val="14"/>
        <rFont val="Times New Roman"/>
        <family val="1"/>
      </rPr>
      <t>1,691</t>
    </r>
    <r>
      <rPr>
        <sz val="14"/>
        <rFont val="新細明體"/>
        <family val="1"/>
        <charset val="136"/>
      </rPr>
      <t>萬元，較上年度預算數</t>
    </r>
    <r>
      <rPr>
        <sz val="14"/>
        <rFont val="Times New Roman"/>
        <family val="1"/>
      </rPr>
      <t>1</t>
    </r>
    <r>
      <rPr>
        <sz val="14"/>
        <rFont val="新細明體"/>
        <family val="1"/>
        <charset val="136"/>
      </rPr>
      <t xml:space="preserve">億
</t>
    </r>
    <r>
      <rPr>
        <sz val="14"/>
        <rFont val="Times New Roman"/>
        <family val="1"/>
      </rPr>
      <t>820</t>
    </r>
    <r>
      <rPr>
        <sz val="14"/>
        <rFont val="新細明體"/>
        <family val="1"/>
        <charset val="136"/>
      </rPr>
      <t>萬</t>
    </r>
    <r>
      <rPr>
        <sz val="14"/>
        <rFont val="Times New Roman"/>
        <family val="1"/>
      </rPr>
      <t>7</t>
    </r>
    <r>
      <rPr>
        <sz val="14"/>
        <rFont val="新細明體"/>
        <family val="1"/>
        <charset val="136"/>
      </rPr>
      <t>千元增加</t>
    </r>
    <r>
      <rPr>
        <sz val="14"/>
        <rFont val="Times New Roman"/>
        <family val="1"/>
      </rPr>
      <t>870</t>
    </r>
    <r>
      <rPr>
        <sz val="14"/>
        <rFont val="新細明體"/>
        <family val="1"/>
        <charset val="136"/>
      </rPr>
      <t>萬</t>
    </r>
    <r>
      <rPr>
        <sz val="14"/>
        <rFont val="Times New Roman"/>
        <family val="1"/>
      </rPr>
      <t>3</t>
    </r>
    <r>
      <rPr>
        <sz val="14"/>
        <rFont val="新細明體"/>
        <family val="1"/>
        <charset val="136"/>
      </rPr>
      <t>千元，主要係因增加學產房地土地稅及房屋稅
等；獎助教育支出計畫</t>
    </r>
    <r>
      <rPr>
        <sz val="14"/>
        <rFont val="Times New Roman"/>
        <family val="1"/>
      </rPr>
      <t>5</t>
    </r>
    <r>
      <rPr>
        <sz val="14"/>
        <rFont val="新細明體"/>
        <family val="1"/>
        <charset val="136"/>
      </rPr>
      <t>億</t>
    </r>
    <r>
      <rPr>
        <sz val="14"/>
        <rFont val="Times New Roman"/>
        <family val="1"/>
      </rPr>
      <t>6,819</t>
    </r>
    <r>
      <rPr>
        <sz val="14"/>
        <rFont val="新細明體"/>
        <family val="1"/>
        <charset val="136"/>
      </rPr>
      <t>萬</t>
    </r>
    <r>
      <rPr>
        <sz val="14"/>
        <rFont val="Times New Roman"/>
        <family val="1"/>
      </rPr>
      <t>4</t>
    </r>
    <r>
      <rPr>
        <sz val="14"/>
        <rFont val="新細明體"/>
        <family val="1"/>
        <charset val="136"/>
      </rPr>
      <t>千元，較上年度</t>
    </r>
    <r>
      <rPr>
        <sz val="14"/>
        <rFont val="Times New Roman"/>
        <family val="1"/>
      </rPr>
      <t>4</t>
    </r>
    <r>
      <rPr>
        <sz val="14"/>
        <rFont val="新細明體"/>
        <family val="1"/>
        <charset val="136"/>
      </rPr>
      <t>億</t>
    </r>
    <r>
      <rPr>
        <sz val="14"/>
        <rFont val="Times New Roman"/>
        <family val="1"/>
      </rPr>
      <t>2,019</t>
    </r>
    <r>
      <rPr>
        <sz val="14"/>
        <rFont val="新細明體"/>
        <family val="1"/>
        <charset val="136"/>
      </rPr>
      <t>萬元增加</t>
    </r>
    <r>
      <rPr>
        <sz val="14"/>
        <rFont val="Times New Roman"/>
        <family val="1"/>
      </rPr>
      <t>1</t>
    </r>
    <r>
      <rPr>
        <sz val="14"/>
        <rFont val="新細明體"/>
        <family val="1"/>
        <charset val="136"/>
      </rPr>
      <t xml:space="preserve">億
</t>
    </r>
    <r>
      <rPr>
        <sz val="14"/>
        <rFont val="Times New Roman"/>
        <family val="1"/>
      </rPr>
      <t>4,800</t>
    </r>
    <r>
      <rPr>
        <sz val="14"/>
        <rFont val="新細明體"/>
        <family val="1"/>
        <charset val="136"/>
      </rPr>
      <t>萬</t>
    </r>
    <r>
      <rPr>
        <sz val="14"/>
        <rFont val="Times New Roman"/>
        <family val="1"/>
      </rPr>
      <t>4</t>
    </r>
    <r>
      <rPr>
        <sz val="14"/>
        <rFont val="新細明體"/>
        <family val="1"/>
        <charset val="136"/>
      </rPr>
      <t>千元，主要係增加獎助學員生給與、助學金、急難慰問金等。</t>
    </r>
    <phoneticPr fontId="6" type="noConversion"/>
  </si>
  <si>
    <r>
      <t xml:space="preserve">                                                 </t>
    </r>
    <r>
      <rPr>
        <sz val="16"/>
        <rFont val="華康粗明體"/>
        <family val="3"/>
        <charset val="136"/>
      </rPr>
      <t xml:space="preserve">中華民國97年度           </t>
    </r>
    <phoneticPr fontId="6" type="noConversion"/>
  </si>
  <si>
    <t xml:space="preserve">      中華民國97年度</t>
    <phoneticPr fontId="6" type="noConversion"/>
  </si>
  <si>
    <r>
      <t xml:space="preserve">                            </t>
    </r>
    <r>
      <rPr>
        <sz val="16"/>
        <rFont val="華康粗明體"/>
        <family val="3"/>
        <charset val="136"/>
      </rPr>
      <t>中華民國</t>
    </r>
    <r>
      <rPr>
        <sz val="16"/>
        <rFont val="Times New Roman"/>
        <family val="1"/>
      </rPr>
      <t>97</t>
    </r>
    <r>
      <rPr>
        <sz val="16"/>
        <rFont val="華康粗明體"/>
        <family val="3"/>
        <charset val="136"/>
      </rPr>
      <t>年度　　　　　　　　　　　　　　　　　</t>
    </r>
    <phoneticPr fontId="6" type="noConversion"/>
  </si>
  <si>
    <r>
      <t xml:space="preserve">           </t>
    </r>
    <r>
      <rPr>
        <sz val="16"/>
        <rFont val="華康粗明體"/>
        <family val="3"/>
        <charset val="136"/>
      </rPr>
      <t xml:space="preserve">中華民國97年度  </t>
    </r>
    <phoneticPr fontId="6" type="noConversion"/>
  </si>
  <si>
    <r>
      <t xml:space="preserve">                     </t>
    </r>
    <r>
      <rPr>
        <sz val="16"/>
        <rFont val="華康粗明體"/>
        <family val="3"/>
        <charset val="136"/>
      </rPr>
      <t>中華民國</t>
    </r>
    <r>
      <rPr>
        <sz val="16"/>
        <rFont val="Times New Roman"/>
        <family val="1"/>
      </rPr>
      <t>97</t>
    </r>
    <r>
      <rPr>
        <sz val="16"/>
        <rFont val="華康粗明體"/>
        <family val="3"/>
        <charset val="136"/>
      </rPr>
      <t>年度</t>
    </r>
    <phoneticPr fontId="6" type="noConversion"/>
  </si>
  <si>
    <t>中 央 政 府 總 預 算</t>
    <phoneticPr fontId="6" type="noConversion"/>
  </si>
  <si>
    <r>
      <t xml:space="preserve">               </t>
    </r>
    <r>
      <rPr>
        <sz val="12"/>
        <rFont val="新細明體"/>
        <family val="1"/>
        <charset val="136"/>
      </rPr>
      <t>印刷及裝訂費</t>
    </r>
    <phoneticPr fontId="6" type="noConversion"/>
  </si>
  <si>
    <r>
      <t xml:space="preserve">               </t>
    </r>
    <r>
      <rPr>
        <sz val="12"/>
        <rFont val="新細明體"/>
        <family val="1"/>
        <charset val="136"/>
      </rPr>
      <t>印刷及裝訂費</t>
    </r>
    <phoneticPr fontId="6" type="noConversion"/>
  </si>
  <si>
    <r>
      <t xml:space="preserve">    </t>
    </r>
    <r>
      <rPr>
        <b/>
        <sz val="12"/>
        <rFont val="新細明體"/>
        <family val="1"/>
        <charset val="136"/>
      </rPr>
      <t xml:space="preserve">會費、捐助、補助、
</t>
    </r>
    <r>
      <rPr>
        <b/>
        <sz val="12"/>
        <rFont val="Times New Roman"/>
        <family val="1"/>
      </rPr>
      <t xml:space="preserve">    </t>
    </r>
    <r>
      <rPr>
        <b/>
        <sz val="12"/>
        <rFont val="新細明體"/>
        <family val="1"/>
        <charset val="136"/>
      </rPr>
      <t xml:space="preserve">分攤、照護、救濟與
</t>
    </r>
    <r>
      <rPr>
        <b/>
        <sz val="12"/>
        <rFont val="Times New Roman"/>
        <family val="1"/>
      </rPr>
      <t xml:space="preserve">    </t>
    </r>
    <r>
      <rPr>
        <b/>
        <sz val="12"/>
        <rFont val="新細明體"/>
        <family val="1"/>
        <charset val="136"/>
      </rPr>
      <t>交流活動費</t>
    </r>
    <phoneticPr fontId="6" type="noConversion"/>
  </si>
  <si>
    <r>
      <t xml:space="preserve">         </t>
    </r>
    <r>
      <rPr>
        <sz val="12"/>
        <rFont val="新細明體"/>
        <family val="1"/>
        <charset val="136"/>
      </rPr>
      <t>補貼</t>
    </r>
    <r>
      <rPr>
        <sz val="12"/>
        <rFont val="Times New Roman"/>
        <family val="1"/>
      </rPr>
      <t>(</t>
    </r>
    <r>
      <rPr>
        <sz val="12"/>
        <rFont val="新細明體"/>
        <family val="1"/>
        <charset val="136"/>
      </rPr>
      <t>償</t>
    </r>
    <r>
      <rPr>
        <sz val="12"/>
        <rFont val="Times New Roman"/>
        <family val="1"/>
      </rPr>
      <t>)</t>
    </r>
    <r>
      <rPr>
        <sz val="12"/>
        <rFont val="新細明體"/>
        <family val="1"/>
        <charset val="136"/>
      </rPr>
      <t xml:space="preserve">、獎勵、
</t>
    </r>
    <r>
      <rPr>
        <sz val="12"/>
        <rFont val="Times New Roman"/>
        <family val="1"/>
      </rPr>
      <t xml:space="preserve">         </t>
    </r>
    <r>
      <rPr>
        <sz val="12"/>
        <rFont val="新細明體"/>
        <family val="1"/>
        <charset val="136"/>
      </rPr>
      <t>慰問、照護與救濟</t>
    </r>
    <phoneticPr fontId="6" type="noConversion"/>
  </si>
  <si>
    <r>
      <t xml:space="preserve">               </t>
    </r>
    <r>
      <rPr>
        <sz val="12"/>
        <rFont val="新細明體"/>
        <family val="1"/>
        <charset val="136"/>
      </rPr>
      <t xml:space="preserve">慰問、照護及
</t>
    </r>
    <r>
      <rPr>
        <sz val="12"/>
        <rFont val="Times New Roman"/>
        <family val="1"/>
      </rPr>
      <t xml:space="preserve">               </t>
    </r>
    <r>
      <rPr>
        <sz val="12"/>
        <rFont val="新細明體"/>
        <family val="1"/>
        <charset val="136"/>
      </rPr>
      <t>濟助金</t>
    </r>
    <phoneticPr fontId="6" type="noConversion"/>
  </si>
  <si>
    <r>
      <t xml:space="preserve">        </t>
    </r>
    <r>
      <rPr>
        <sz val="12"/>
        <rFont val="新細明體"/>
        <family val="1"/>
        <charset val="136"/>
      </rPr>
      <t>燃料</t>
    </r>
    <phoneticPr fontId="6" type="noConversion"/>
  </si>
  <si>
    <t>　    管理委員會委員報酬</t>
    <phoneticPr fontId="6" type="noConversion"/>
  </si>
  <si>
    <t>　退休及卹償金</t>
    <phoneticPr fontId="6" type="noConversion"/>
  </si>
  <si>
    <r>
      <t xml:space="preserve">　    </t>
    </r>
    <r>
      <rPr>
        <sz val="12"/>
        <rFont val="新細明體"/>
        <family val="1"/>
        <charset val="136"/>
      </rPr>
      <t xml:space="preserve"> </t>
    </r>
    <r>
      <rPr>
        <sz val="12"/>
        <rFont val="新細明體"/>
        <family val="1"/>
        <charset val="136"/>
      </rPr>
      <t>體育活動費</t>
    </r>
    <phoneticPr fontId="6" type="noConversion"/>
  </si>
  <si>
    <t>服務費用</t>
    <phoneticPr fontId="6" type="noConversion"/>
  </si>
  <si>
    <t xml:space="preserve">　一般服務費 </t>
    <phoneticPr fontId="6" type="noConversion"/>
  </si>
  <si>
    <r>
      <t>　    佣金</t>
    </r>
    <r>
      <rPr>
        <sz val="12"/>
        <rFont val="新細明體"/>
        <family val="1"/>
        <charset val="136"/>
      </rPr>
      <t>.</t>
    </r>
    <r>
      <rPr>
        <sz val="12"/>
        <rFont val="新細明體"/>
        <family val="1"/>
        <charset val="136"/>
      </rPr>
      <t>匯費</t>
    </r>
    <r>
      <rPr>
        <sz val="12"/>
        <rFont val="新細明體"/>
        <family val="1"/>
        <charset val="136"/>
      </rPr>
      <t>.經理費</t>
    </r>
    <r>
      <rPr>
        <sz val="12"/>
        <rFont val="新細明體"/>
        <family val="1"/>
        <charset val="136"/>
      </rPr>
      <t xml:space="preserve">及
</t>
    </r>
    <r>
      <rPr>
        <sz val="12"/>
        <rFont val="新細明體"/>
        <family val="1"/>
        <charset val="136"/>
      </rPr>
      <t xml:space="preserve">        </t>
    </r>
    <r>
      <rPr>
        <sz val="12"/>
        <rFont val="新細明體"/>
        <family val="1"/>
        <charset val="136"/>
      </rPr>
      <t>手續費</t>
    </r>
    <phoneticPr fontId="6" type="noConversion"/>
  </si>
  <si>
    <t>材料及用品費</t>
    <phoneticPr fontId="6" type="noConversion"/>
  </si>
  <si>
    <r>
      <t xml:space="preserve">    </t>
    </r>
    <r>
      <rPr>
        <sz val="12"/>
        <rFont val="新細明體"/>
        <family val="1"/>
        <charset val="136"/>
      </rPr>
      <t>使用材料費</t>
    </r>
    <phoneticPr fontId="6" type="noConversion"/>
  </si>
  <si>
    <r>
      <t>　    辦公</t>
    </r>
    <r>
      <rPr>
        <sz val="12"/>
        <rFont val="新細明體"/>
        <family val="1"/>
        <charset val="136"/>
      </rPr>
      <t>(事務)</t>
    </r>
    <r>
      <rPr>
        <sz val="12"/>
        <rFont val="新細明體"/>
        <family val="1"/>
        <charset val="136"/>
      </rPr>
      <t>用品</t>
    </r>
    <phoneticPr fontId="6" type="noConversion"/>
  </si>
  <si>
    <t>　    報章什誌</t>
    <phoneticPr fontId="6" type="noConversion"/>
  </si>
  <si>
    <t>會費、捐助、補助、分攤
、照護、救濟與交流活動
費</t>
    <phoneticPr fontId="6" type="noConversion"/>
  </si>
  <si>
    <r>
      <t xml:space="preserve">    </t>
    </r>
    <r>
      <rPr>
        <sz val="12"/>
        <rFont val="新細明體"/>
        <family val="1"/>
        <charset val="136"/>
      </rPr>
      <t>補貼</t>
    </r>
    <r>
      <rPr>
        <sz val="12"/>
        <rFont val="Times New Roman"/>
        <family val="1"/>
      </rPr>
      <t>(</t>
    </r>
    <r>
      <rPr>
        <sz val="12"/>
        <rFont val="新細明體"/>
        <family val="1"/>
        <charset val="136"/>
      </rPr>
      <t>償</t>
    </r>
    <r>
      <rPr>
        <sz val="12"/>
        <rFont val="Times New Roman"/>
        <family val="1"/>
      </rPr>
      <t>)</t>
    </r>
    <r>
      <rPr>
        <sz val="12"/>
        <rFont val="新細明體"/>
        <family val="1"/>
        <charset val="136"/>
      </rPr>
      <t xml:space="preserve">、獎勵、慰問、
</t>
    </r>
    <r>
      <rPr>
        <sz val="12"/>
        <rFont val="Times New Roman"/>
        <family val="1"/>
      </rPr>
      <t xml:space="preserve">    </t>
    </r>
    <r>
      <rPr>
        <sz val="12"/>
        <rFont val="新細明體"/>
        <family val="1"/>
        <charset val="136"/>
      </rPr>
      <t>照護與救濟</t>
    </r>
    <phoneticPr fontId="6" type="noConversion"/>
  </si>
  <si>
    <t>　    慰問、照護及濟助金</t>
    <phoneticPr fontId="6" type="noConversion"/>
  </si>
  <si>
    <r>
      <t xml:space="preserve">        </t>
    </r>
    <r>
      <rPr>
        <sz val="12"/>
        <rFont val="細明體"/>
        <family val="3"/>
        <charset val="136"/>
      </rPr>
      <t>購置交通運輸設備</t>
    </r>
    <phoneticPr fontId="6" type="noConversion"/>
  </si>
  <si>
    <t>耕地面積602.5431公頃依照財政部訂頒之「國有非公用不動產出租管理辦法」核計租金。
基地面積230.2143公頃(扣除未有收益之公共設施用地)，依據行政院訂頒之「國有出租基地租金率調整方案」核計租金。
臺中市臺中港路多功能會館、高雄國際青年會館學苑、台中學苑、台南學苑、永春捷運站聯合開發等依標租結果核計學產房地之租金。</t>
    <phoneticPr fontId="6" type="noConversion"/>
  </si>
  <si>
    <r>
      <t>本年度財產收入</t>
    </r>
    <r>
      <rPr>
        <sz val="13.5"/>
        <rFont val="Times New Roman"/>
        <family val="1"/>
      </rPr>
      <t>7</t>
    </r>
    <r>
      <rPr>
        <sz val="13.5"/>
        <rFont val="細明體"/>
        <family val="3"/>
        <charset val="136"/>
      </rPr>
      <t>億</t>
    </r>
    <r>
      <rPr>
        <sz val="13.5"/>
        <rFont val="Times New Roman"/>
        <family val="1"/>
      </rPr>
      <t>2,583</t>
    </r>
    <r>
      <rPr>
        <sz val="13.5"/>
        <rFont val="細明體"/>
        <family val="3"/>
        <charset val="136"/>
      </rPr>
      <t>萬元，其他收入</t>
    </r>
    <r>
      <rPr>
        <sz val="13.5"/>
        <rFont val="Times New Roman"/>
        <family val="1"/>
      </rPr>
      <t>2,200</t>
    </r>
    <r>
      <rPr>
        <sz val="13.5"/>
        <rFont val="細明體"/>
        <family val="3"/>
        <charset val="136"/>
      </rPr>
      <t>萬元，總計</t>
    </r>
    <r>
      <rPr>
        <sz val="13.5"/>
        <rFont val="Times New Roman"/>
        <family val="1"/>
      </rPr>
      <t>7</t>
    </r>
    <r>
      <rPr>
        <sz val="13.5"/>
        <rFont val="細明體"/>
        <family val="3"/>
        <charset val="136"/>
      </rPr>
      <t>億</t>
    </r>
    <r>
      <rPr>
        <sz val="13.5"/>
        <rFont val="Times New Roman"/>
        <family val="1"/>
      </rPr>
      <t xml:space="preserve">4,783
</t>
    </r>
    <r>
      <rPr>
        <sz val="13.5"/>
        <rFont val="細明體"/>
        <family val="3"/>
        <charset val="136"/>
      </rPr>
      <t>萬元。</t>
    </r>
    <phoneticPr fontId="6" type="noConversion"/>
  </si>
  <si>
    <t>教育部 編</t>
    <phoneticPr fontId="6" type="noConversion"/>
  </si>
  <si>
    <t>（ 法 定 預 算 ）</t>
    <phoneticPr fontId="6" type="noConversion"/>
  </si>
  <si>
    <t>主辦會計人員：</t>
    <phoneticPr fontId="6" type="noConversion"/>
  </si>
  <si>
    <t>會計長</t>
    <phoneticPr fontId="6" type="noConversion"/>
  </si>
  <si>
    <t>陳春榮</t>
    <phoneticPr fontId="6" type="noConversion"/>
  </si>
  <si>
    <t>基金主持人：</t>
    <phoneticPr fontId="6" type="noConversion"/>
  </si>
  <si>
    <t>部長</t>
    <phoneticPr fontId="6" type="noConversion"/>
  </si>
  <si>
    <t>鄭瑞城</t>
    <phoneticPr fontId="6" type="noConversion"/>
  </si>
  <si>
    <r>
      <t>本期賸餘</t>
    </r>
    <r>
      <rPr>
        <sz val="13.5"/>
        <rFont val="Times New Roman"/>
        <family val="1"/>
      </rPr>
      <t>5,669</t>
    </r>
    <r>
      <rPr>
        <sz val="13.5"/>
        <rFont val="新細明體"/>
        <family val="1"/>
        <charset val="136"/>
      </rPr>
      <t>萬元，較前年度決算數賸餘</t>
    </r>
    <r>
      <rPr>
        <sz val="13.5"/>
        <rFont val="Times New Roman"/>
        <family val="1"/>
      </rPr>
      <t>5</t>
    </r>
    <r>
      <rPr>
        <sz val="13.5"/>
        <rFont val="新細明體"/>
        <family val="1"/>
        <charset val="136"/>
      </rPr>
      <t>億</t>
    </r>
    <r>
      <rPr>
        <sz val="13.5"/>
        <rFont val="Times New Roman"/>
        <family val="1"/>
      </rPr>
      <t>9,913</t>
    </r>
    <r>
      <rPr>
        <sz val="13.5"/>
        <rFont val="新細明體"/>
        <family val="1"/>
        <charset val="136"/>
      </rPr>
      <t>萬</t>
    </r>
    <r>
      <rPr>
        <sz val="13.5"/>
        <rFont val="Times New Roman"/>
        <family val="1"/>
      </rPr>
      <t>5</t>
    </r>
    <r>
      <rPr>
        <sz val="13.5"/>
        <rFont val="新細明體"/>
        <family val="1"/>
        <charset val="136"/>
      </rPr>
      <t>千元，減少</t>
    </r>
    <r>
      <rPr>
        <sz val="13.5"/>
        <rFont val="Times New Roman"/>
        <family val="1"/>
      </rPr>
      <t>5</t>
    </r>
    <r>
      <rPr>
        <sz val="13.5"/>
        <rFont val="新細明體"/>
        <family val="1"/>
        <charset val="136"/>
      </rPr>
      <t xml:space="preserve">
億</t>
    </r>
    <r>
      <rPr>
        <sz val="13.5"/>
        <rFont val="Times New Roman"/>
        <family val="1"/>
      </rPr>
      <t>4,244</t>
    </r>
    <r>
      <rPr>
        <sz val="13.5"/>
        <rFont val="新細明體"/>
        <family val="1"/>
        <charset val="136"/>
      </rPr>
      <t>萬</t>
    </r>
    <r>
      <rPr>
        <sz val="13.5"/>
        <rFont val="Times New Roman"/>
        <family val="1"/>
      </rPr>
      <t>5</t>
    </r>
    <r>
      <rPr>
        <sz val="13.5"/>
        <rFont val="新細明體"/>
        <family val="1"/>
        <charset val="136"/>
      </rPr>
      <t>千元，主要原因係出售台北市五分埔土地變更為非公用
財產，並移交給財政部國有財產局代為處分，經查部分買受人採分
期付款，應依權責基礎列計應收分期帳款調整以前年度分期收入，
致本期收入減少；增加學產房地管理計畫之稅捐、獎助教育支出計
畫之助學金、慰問金等，致本期支出增加，影響賸餘減少。</t>
    </r>
    <phoneticPr fontId="6" type="noConversion"/>
  </si>
  <si>
    <r>
      <t xml:space="preserve">說 </t>
    </r>
    <r>
      <rPr>
        <sz val="12"/>
        <rFont val="新細明體"/>
        <family val="1"/>
        <charset val="136"/>
      </rPr>
      <t xml:space="preserve">            </t>
    </r>
    <r>
      <rPr>
        <sz val="12"/>
        <rFont val="新細明體"/>
        <family val="1"/>
        <charset val="136"/>
      </rPr>
      <t>明</t>
    </r>
    <phoneticPr fontId="6" type="noConversion"/>
  </si>
  <si>
    <r>
      <t>計 畫</t>
    </r>
    <r>
      <rPr>
        <sz val="12"/>
        <rFont val="新細明體"/>
        <family val="1"/>
        <charset val="136"/>
      </rPr>
      <t xml:space="preserve"> </t>
    </r>
    <r>
      <rPr>
        <sz val="12"/>
        <rFont val="新細明體"/>
        <family val="1"/>
        <charset val="136"/>
      </rPr>
      <t>內</t>
    </r>
    <r>
      <rPr>
        <sz val="12"/>
        <rFont val="新細明體"/>
        <family val="1"/>
        <charset val="136"/>
      </rPr>
      <t xml:space="preserve"> </t>
    </r>
    <r>
      <rPr>
        <sz val="12"/>
        <rFont val="新細明體"/>
        <family val="1"/>
        <charset val="136"/>
      </rPr>
      <t>容</t>
    </r>
    <r>
      <rPr>
        <sz val="12"/>
        <rFont val="新細明體"/>
        <family val="1"/>
        <charset val="136"/>
      </rPr>
      <t xml:space="preserve"> </t>
    </r>
    <r>
      <rPr>
        <sz val="12"/>
        <rFont val="新細明體"/>
        <family val="1"/>
        <charset val="136"/>
      </rPr>
      <t>說</t>
    </r>
    <r>
      <rPr>
        <sz val="12"/>
        <rFont val="新細明體"/>
        <family val="1"/>
        <charset val="136"/>
      </rPr>
      <t xml:space="preserve"> </t>
    </r>
    <r>
      <rPr>
        <sz val="12"/>
        <rFont val="新細明體"/>
        <family val="1"/>
        <charset val="136"/>
      </rPr>
      <t>明</t>
    </r>
    <phoneticPr fontId="6" type="noConversion"/>
  </si>
  <si>
    <t>合　　　計</t>
    <phoneticPr fontId="6" type="noConversion"/>
  </si>
  <si>
    <t>教  育  部</t>
    <phoneticPr fontId="6" type="noConversion"/>
  </si>
  <si>
    <t>學  產  基  金</t>
    <phoneticPr fontId="6" type="noConversion"/>
  </si>
  <si>
    <t>目      錄</t>
    <phoneticPr fontId="6" type="noConversion"/>
  </si>
  <si>
    <t>一、</t>
    <phoneticPr fontId="6" type="noConversion"/>
  </si>
  <si>
    <t>業務計畫及預算說明–––––––––––</t>
    <phoneticPr fontId="6" type="noConversion"/>
  </si>
  <si>
    <t>–––––</t>
    <phoneticPr fontId="6" type="noConversion"/>
  </si>
  <si>
    <t>二、</t>
    <phoneticPr fontId="6" type="noConversion"/>
  </si>
  <si>
    <t>主要表</t>
    <phoneticPr fontId="6" type="noConversion"/>
  </si>
  <si>
    <t>（一）基金來源、用途及餘絀預計表暨說明–</t>
    <phoneticPr fontId="6" type="noConversion"/>
  </si>
  <si>
    <t>（二）現金流量預計表––––––––––</t>
    <phoneticPr fontId="6" type="noConversion"/>
  </si>
  <si>
    <t>三、</t>
    <phoneticPr fontId="6" type="noConversion"/>
  </si>
  <si>
    <t>明細表</t>
    <phoneticPr fontId="6" type="noConversion"/>
  </si>
  <si>
    <t>（一）基金來源明細表––––––––––</t>
    <phoneticPr fontId="6" type="noConversion"/>
  </si>
  <si>
    <t>（二）基金用途明細表––––––––––</t>
    <phoneticPr fontId="6" type="noConversion"/>
  </si>
  <si>
    <t>四、</t>
    <phoneticPr fontId="6" type="noConversion"/>
  </si>
  <si>
    <t>附表</t>
    <phoneticPr fontId="6" type="noConversion"/>
  </si>
  <si>
    <t>單位(或計畫)成本分析表–––––––––</t>
    <phoneticPr fontId="6" type="noConversion"/>
  </si>
  <si>
    <t>五、</t>
    <phoneticPr fontId="6" type="noConversion"/>
  </si>
  <si>
    <t>參考表</t>
    <phoneticPr fontId="6" type="noConversion"/>
  </si>
  <si>
    <t>（一）預計平衡表––––––––––––––––––</t>
    <phoneticPr fontId="6" type="noConversion"/>
  </si>
  <si>
    <t>（二）5年來主要業務計畫分析表–––––––––</t>
    <phoneticPr fontId="6" type="noConversion"/>
  </si>
  <si>
    <t>（三）員工人數彙計表––––––––––</t>
    <phoneticPr fontId="6" type="noConversion"/>
  </si>
  <si>
    <t>（四）用人費用彙計表––––––––––</t>
    <phoneticPr fontId="6" type="noConversion"/>
  </si>
  <si>
    <t>（五）各項費用彙計表––––––––––</t>
    <phoneticPr fontId="6" type="noConversion"/>
  </si>
  <si>
    <t>六、</t>
    <phoneticPr fontId="6" type="noConversion"/>
  </si>
  <si>
    <t>附錄</t>
    <phoneticPr fontId="6" type="noConversion"/>
  </si>
  <si>
    <t>固定項目明細表–––––––––––––</t>
    <phoneticPr fontId="6" type="noConversion"/>
  </si>
  <si>
    <t>中華民國 9 7 年度</t>
    <phoneticPr fontId="6" type="noConversion"/>
  </si>
  <si>
    <t>本 頁 空 白</t>
    <phoneticPr fontId="6" type="noConversion"/>
  </si>
  <si>
    <t>本 頁 空 白</t>
    <phoneticPr fontId="6" type="noConversion"/>
  </si>
  <si>
    <r>
      <t>計 畫</t>
    </r>
    <r>
      <rPr>
        <sz val="12"/>
        <rFont val="新細明體"/>
        <family val="1"/>
        <charset val="136"/>
      </rPr>
      <t xml:space="preserve"> </t>
    </r>
    <r>
      <rPr>
        <sz val="12"/>
        <rFont val="新細明體"/>
        <family val="1"/>
        <charset val="136"/>
      </rPr>
      <t>內</t>
    </r>
    <r>
      <rPr>
        <sz val="12"/>
        <rFont val="新細明體"/>
        <family val="1"/>
        <charset val="136"/>
      </rPr>
      <t xml:space="preserve"> </t>
    </r>
    <r>
      <rPr>
        <sz val="12"/>
        <rFont val="新細明體"/>
        <family val="1"/>
        <charset val="136"/>
      </rPr>
      <t>容</t>
    </r>
    <r>
      <rPr>
        <sz val="12"/>
        <rFont val="新細明體"/>
        <family val="1"/>
        <charset val="136"/>
      </rPr>
      <t xml:space="preserve"> </t>
    </r>
    <r>
      <rPr>
        <sz val="12"/>
        <rFont val="新細明體"/>
        <family val="1"/>
        <charset val="136"/>
      </rPr>
      <t>說</t>
    </r>
    <r>
      <rPr>
        <sz val="12"/>
        <rFont val="新細明體"/>
        <family val="1"/>
        <charset val="136"/>
      </rPr>
      <t xml:space="preserve"> </t>
    </r>
    <r>
      <rPr>
        <sz val="12"/>
        <rFont val="新細明體"/>
        <family val="1"/>
        <charset val="136"/>
      </rPr>
      <t>明</t>
    </r>
    <phoneticPr fontId="6" type="noConversion"/>
  </si>
  <si>
    <t>總　  　計</t>
    <phoneticPr fontId="6" type="noConversion"/>
  </si>
  <si>
    <t>說                      明</t>
    <phoneticPr fontId="6" type="noConversion"/>
  </si>
  <si>
    <t>計     畫     別</t>
    <phoneticPr fontId="6" type="noConversion"/>
  </si>
  <si>
    <t>負債及基金餘額合計</t>
    <phoneticPr fontId="6" type="noConversion"/>
  </si>
  <si>
    <r>
      <t xml:space="preserve">項 </t>
    </r>
    <r>
      <rPr>
        <sz val="12"/>
        <rFont val="新細明體"/>
        <family val="1"/>
        <charset val="136"/>
      </rPr>
      <t xml:space="preserve">            </t>
    </r>
    <r>
      <rPr>
        <sz val="12"/>
        <rFont val="新細明體"/>
        <family val="1"/>
        <charset val="136"/>
      </rPr>
      <t>目</t>
    </r>
    <phoneticPr fontId="6" type="noConversion"/>
  </si>
  <si>
    <r>
      <t xml:space="preserve">說 </t>
    </r>
    <r>
      <rPr>
        <sz val="12"/>
        <rFont val="新細明體"/>
        <family val="1"/>
        <charset val="136"/>
      </rPr>
      <t xml:space="preserve">             </t>
    </r>
    <r>
      <rPr>
        <sz val="12"/>
        <rFont val="新細明體"/>
        <family val="1"/>
        <charset val="136"/>
      </rPr>
      <t>明</t>
    </r>
    <phoneticPr fontId="6" type="noConversion"/>
  </si>
  <si>
    <t>資 產 總 額</t>
    <phoneticPr fontId="6" type="noConversion"/>
  </si>
  <si>
    <t>設立宗旨：本基金之任務係為秉持獻田先賢遺志暨配合教育施政重點，將
自清朝時代地方熱心教育人士捐獻遍佈在台灣省各地區之田地及房屋，委
由本基金依法放租，並以其收益，依據「教育人員及學生急難慰問金實施
計畫」及「辦理高級中等以上學校工讀服務實施要點」等之規定，專款專
用於辦理獎助發展相關教育事業，並加強督導管理學產房地及專案計畫等。</t>
    <phoneticPr fontId="6" type="noConversion"/>
  </si>
  <si>
    <t>(一)本年度基金來源7億4,783萬元，較上年度預算數6億2,807萬7千元，增
加1億1,975萬3千元，約19.07%，主要係增加財產處分收入及租金收入所致。</t>
    <phoneticPr fontId="6" type="noConversion"/>
  </si>
  <si>
    <r>
      <t>本年度基金來源及用途相抵後，賸餘</t>
    </r>
    <r>
      <rPr>
        <sz val="14"/>
        <rFont val="Times New Roman"/>
        <family val="1"/>
      </rPr>
      <t>5,669</t>
    </r>
    <r>
      <rPr>
        <sz val="14"/>
        <rFont val="新細明體"/>
        <family val="1"/>
        <charset val="136"/>
      </rPr>
      <t>萬元，較上年度預算數賸餘</t>
    </r>
    <r>
      <rPr>
        <sz val="14"/>
        <rFont val="Times New Roman"/>
        <family val="1"/>
      </rPr>
      <t>9,398</t>
    </r>
    <r>
      <rPr>
        <sz val="14"/>
        <rFont val="新細明體"/>
        <family val="1"/>
        <charset val="136"/>
      </rPr>
      <t xml:space="preserve">
萬元，減少</t>
    </r>
    <r>
      <rPr>
        <sz val="14"/>
        <rFont val="Times New Roman"/>
        <family val="1"/>
      </rPr>
      <t>3,729</t>
    </r>
    <r>
      <rPr>
        <sz val="14"/>
        <rFont val="新細明體"/>
        <family val="1"/>
        <charset val="136"/>
      </rPr>
      <t>萬元，約</t>
    </r>
    <r>
      <rPr>
        <sz val="14"/>
        <rFont val="Times New Roman"/>
        <family val="1"/>
      </rPr>
      <t xml:space="preserve"> 39.68</t>
    </r>
    <r>
      <rPr>
        <sz val="14"/>
        <rFont val="新細明體"/>
        <family val="1"/>
        <charset val="136"/>
      </rPr>
      <t>%, 本年度賸餘留存本基金備供以後年度財
源。</t>
    </r>
    <phoneticPr fontId="6" type="noConversion"/>
  </si>
  <si>
    <r>
      <t>本期賸餘</t>
    </r>
    <r>
      <rPr>
        <sz val="13.5"/>
        <rFont val="Times New Roman"/>
        <family val="1"/>
      </rPr>
      <t>5,669</t>
    </r>
    <r>
      <rPr>
        <sz val="13.5"/>
        <rFont val="新細明體"/>
        <family val="1"/>
        <charset val="136"/>
      </rPr>
      <t>萬元，較上年度預算數賸餘</t>
    </r>
    <r>
      <rPr>
        <sz val="13.5"/>
        <rFont val="Times New Roman"/>
        <family val="1"/>
      </rPr>
      <t>9,398</t>
    </r>
    <r>
      <rPr>
        <sz val="13.5"/>
        <rFont val="新細明體"/>
        <family val="1"/>
        <charset val="136"/>
      </rPr>
      <t>萬元，減少</t>
    </r>
    <r>
      <rPr>
        <sz val="13.5"/>
        <rFont val="Times New Roman"/>
        <family val="1"/>
      </rPr>
      <t>3,729</t>
    </r>
    <r>
      <rPr>
        <sz val="13.5"/>
        <rFont val="新細明體"/>
        <family val="1"/>
        <charset val="136"/>
      </rPr>
      <t>萬
元，主要原因係增加學產房地管理計畫及獎助教育支出等所致。</t>
    </r>
    <phoneticPr fontId="6" type="noConversion"/>
  </si>
  <si>
    <r>
      <t xml:space="preserve">組織概況：
</t>
    </r>
    <r>
      <rPr>
        <sz val="14"/>
        <rFont val="Times New Roman"/>
        <family val="1"/>
      </rPr>
      <t>(</t>
    </r>
    <r>
      <rPr>
        <sz val="14"/>
        <rFont val="新細明體"/>
        <family val="1"/>
        <charset val="136"/>
      </rPr>
      <t>一</t>
    </r>
    <r>
      <rPr>
        <sz val="14"/>
        <rFont val="Times New Roman"/>
        <family val="1"/>
      </rPr>
      <t>)</t>
    </r>
    <r>
      <rPr>
        <sz val="14"/>
        <rFont val="新細明體"/>
        <family val="1"/>
        <charset val="136"/>
      </rPr>
      <t xml:space="preserve">本基金以教育部為管理機關，設學產基金管理會負責本基金之收支、
保管及運用等事項。
</t>
    </r>
    <r>
      <rPr>
        <sz val="14"/>
        <rFont val="Times New Roman"/>
        <family val="1"/>
      </rPr>
      <t>(</t>
    </r>
    <r>
      <rPr>
        <sz val="14"/>
        <rFont val="新細明體"/>
        <family val="1"/>
        <charset val="136"/>
      </rPr>
      <t>二</t>
    </r>
    <r>
      <rPr>
        <sz val="14"/>
        <rFont val="Times New Roman"/>
        <family val="1"/>
      </rPr>
      <t>)</t>
    </r>
    <r>
      <rPr>
        <sz val="14"/>
        <rFont val="新細明體"/>
        <family val="1"/>
        <charset val="136"/>
      </rPr>
      <t>學產基金管理會置委員11人至17人，其中1人為召集人，內聘委員4人，
外聘委員12人，由不動產經營管理及法律財務等專業人士擔任，委員任期
1年1聘係屬任務編組；另置執行秘書1人，由本部中部辦公室主任兼任。本
預算編列正式工友1人，協助文書處理。</t>
    </r>
    <phoneticPr fontId="6" type="noConversion"/>
  </si>
  <si>
    <r>
      <t>(</t>
    </r>
    <r>
      <rPr>
        <sz val="14"/>
        <rFont val="新細明體"/>
        <family val="1"/>
        <charset val="136"/>
      </rPr>
      <t>二</t>
    </r>
    <r>
      <rPr>
        <sz val="14"/>
        <rFont val="Times New Roman"/>
        <family val="1"/>
      </rPr>
      <t>)</t>
    </r>
    <r>
      <rPr>
        <sz val="14"/>
        <rFont val="新細明體"/>
        <family val="1"/>
        <charset val="136"/>
      </rPr>
      <t>基金用途</t>
    </r>
    <r>
      <rPr>
        <sz val="14"/>
        <rFont val="Times New Roman"/>
        <family val="1"/>
      </rPr>
      <t>:</t>
    </r>
    <r>
      <rPr>
        <sz val="14"/>
        <rFont val="新細明體"/>
        <family val="1"/>
        <charset val="136"/>
      </rPr>
      <t>截至</t>
    </r>
    <r>
      <rPr>
        <sz val="14"/>
        <rFont val="Times New Roman"/>
        <family val="1"/>
      </rPr>
      <t>96</t>
    </r>
    <r>
      <rPr>
        <sz val="14"/>
        <rFont val="新細明體"/>
        <family val="1"/>
        <charset val="136"/>
      </rPr>
      <t>年</t>
    </r>
    <r>
      <rPr>
        <sz val="14"/>
        <rFont val="Times New Roman"/>
        <family val="1"/>
      </rPr>
      <t>6</t>
    </r>
    <r>
      <rPr>
        <sz val="14"/>
        <rFont val="新細明體"/>
        <family val="1"/>
        <charset val="136"/>
      </rPr>
      <t>月底止實際執行數</t>
    </r>
    <r>
      <rPr>
        <sz val="14"/>
        <rFont val="Times New Roman"/>
        <family val="1"/>
      </rPr>
      <t>1</t>
    </r>
    <r>
      <rPr>
        <sz val="14"/>
        <rFont val="新細明體"/>
        <family val="1"/>
        <charset val="136"/>
      </rPr>
      <t>億</t>
    </r>
    <r>
      <rPr>
        <sz val="14"/>
        <rFont val="Times New Roman"/>
        <family val="1"/>
      </rPr>
      <t>6,134</t>
    </r>
    <r>
      <rPr>
        <sz val="14"/>
        <rFont val="新細明體"/>
        <family val="1"/>
        <charset val="136"/>
      </rPr>
      <t>萬</t>
    </r>
    <r>
      <rPr>
        <sz val="14"/>
        <rFont val="Times New Roman"/>
        <family val="1"/>
      </rPr>
      <t>2</t>
    </r>
    <r>
      <rPr>
        <sz val="14"/>
        <rFont val="新細明體"/>
        <family val="1"/>
        <charset val="136"/>
      </rPr>
      <t>千元，較預算分配數</t>
    </r>
    <r>
      <rPr>
        <sz val="14"/>
        <rFont val="Times New Roman"/>
        <family val="1"/>
      </rPr>
      <t>1</t>
    </r>
    <r>
      <rPr>
        <sz val="14"/>
        <rFont val="新細明體"/>
        <family val="1"/>
        <charset val="136"/>
      </rPr>
      <t>億</t>
    </r>
    <r>
      <rPr>
        <sz val="14"/>
        <rFont val="Times New Roman"/>
        <family val="1"/>
      </rPr>
      <t>7,132</t>
    </r>
    <r>
      <rPr>
        <sz val="14"/>
        <rFont val="新細明體"/>
        <family val="1"/>
        <charset val="136"/>
      </rPr>
      <t>萬</t>
    </r>
    <r>
      <rPr>
        <sz val="14"/>
        <rFont val="Times New Roman"/>
        <family val="1"/>
      </rPr>
      <t>4</t>
    </r>
    <r>
      <rPr>
        <sz val="14"/>
        <rFont val="新細明體"/>
        <family val="1"/>
        <charset val="136"/>
      </rPr>
      <t>千元，減少</t>
    </r>
    <r>
      <rPr>
        <sz val="14"/>
        <rFont val="Times New Roman"/>
        <family val="1"/>
      </rPr>
      <t>998</t>
    </r>
    <r>
      <rPr>
        <sz val="14"/>
        <rFont val="新細明體"/>
        <family val="1"/>
        <charset val="136"/>
      </rPr>
      <t>萬</t>
    </r>
    <r>
      <rPr>
        <sz val="14"/>
        <rFont val="Times New Roman"/>
        <family val="1"/>
      </rPr>
      <t>2</t>
    </r>
    <r>
      <rPr>
        <sz val="14"/>
        <rFont val="新細明體"/>
        <family val="1"/>
        <charset val="136"/>
      </rPr>
      <t>千元，執行率</t>
    </r>
    <r>
      <rPr>
        <sz val="14"/>
        <rFont val="Times New Roman"/>
        <family val="1"/>
      </rPr>
      <t>94.17%</t>
    </r>
    <r>
      <rPr>
        <sz val="14"/>
        <rFont val="新細明體"/>
        <family val="1"/>
        <charset val="136"/>
      </rPr>
      <t>，主要係台灣教育會館古蹟修復工程初期為辦理搭設鷹架、現場調查及試作等假設性工程內容，古蹟工程修復較繁瑣所致。</t>
    </r>
    <phoneticPr fontId="6" type="noConversion"/>
  </si>
  <si>
    <r>
      <t>基金來源：主要來源係財產處分收入</t>
    </r>
    <r>
      <rPr>
        <sz val="14"/>
        <rFont val="Times New Roman"/>
        <family val="1"/>
      </rPr>
      <t>2</t>
    </r>
    <r>
      <rPr>
        <sz val="14"/>
        <rFont val="細明體"/>
        <family val="3"/>
        <charset val="136"/>
      </rPr>
      <t>億</t>
    </r>
    <r>
      <rPr>
        <sz val="14"/>
        <rFont val="Times New Roman"/>
        <family val="1"/>
      </rPr>
      <t>922</t>
    </r>
    <r>
      <rPr>
        <sz val="14"/>
        <rFont val="細明體"/>
        <family val="3"/>
        <charset val="136"/>
      </rPr>
      <t>萬元、租金收入係學產房地出
租收入</t>
    </r>
    <r>
      <rPr>
        <sz val="14"/>
        <rFont val="Times New Roman"/>
        <family val="1"/>
      </rPr>
      <t>4</t>
    </r>
    <r>
      <rPr>
        <sz val="14"/>
        <rFont val="細明體"/>
        <family val="3"/>
        <charset val="136"/>
      </rPr>
      <t>億</t>
    </r>
    <r>
      <rPr>
        <sz val="14"/>
        <rFont val="Times New Roman"/>
        <family val="1"/>
      </rPr>
      <t>7,840</t>
    </r>
    <r>
      <rPr>
        <sz val="14"/>
        <rFont val="細明體"/>
        <family val="3"/>
        <charset val="136"/>
      </rPr>
      <t>萬</t>
    </r>
    <r>
      <rPr>
        <sz val="14"/>
        <rFont val="Times New Roman"/>
        <family val="1"/>
      </rPr>
      <t>2</t>
    </r>
    <r>
      <rPr>
        <sz val="14"/>
        <rFont val="細明體"/>
        <family val="3"/>
        <charset val="136"/>
      </rPr>
      <t>千元、利息收入係銀行存款利息收入</t>
    </r>
    <r>
      <rPr>
        <sz val="14"/>
        <rFont val="Times New Roman"/>
        <family val="1"/>
      </rPr>
      <t>3,432</t>
    </r>
    <r>
      <rPr>
        <sz val="14"/>
        <rFont val="細明體"/>
        <family val="3"/>
        <charset val="136"/>
      </rPr>
      <t>萬</t>
    </r>
    <r>
      <rPr>
        <sz val="14"/>
        <rFont val="Times New Roman"/>
        <family val="1"/>
      </rPr>
      <t>6</t>
    </r>
    <r>
      <rPr>
        <sz val="14"/>
        <rFont val="細明體"/>
        <family val="3"/>
        <charset val="136"/>
      </rPr>
      <t>千元、其
他財產收入係投資股票股利收入</t>
    </r>
    <r>
      <rPr>
        <sz val="14"/>
        <rFont val="Times New Roman"/>
        <family val="1"/>
      </rPr>
      <t>388</t>
    </r>
    <r>
      <rPr>
        <sz val="14"/>
        <rFont val="細明體"/>
        <family val="3"/>
        <charset val="136"/>
      </rPr>
      <t>萬</t>
    </r>
    <r>
      <rPr>
        <sz val="14"/>
        <rFont val="Times New Roman"/>
        <family val="1"/>
      </rPr>
      <t>2</t>
    </r>
    <r>
      <rPr>
        <sz val="14"/>
        <rFont val="細明體"/>
        <family val="3"/>
        <charset val="136"/>
      </rPr>
      <t>千元；其他收入係違約金或短期出
租逾期保證金沒收及其他雜項收入等</t>
    </r>
    <r>
      <rPr>
        <sz val="14"/>
        <rFont val="Times New Roman"/>
        <family val="1"/>
      </rPr>
      <t>2,200</t>
    </r>
    <r>
      <rPr>
        <sz val="14"/>
        <rFont val="細明體"/>
        <family val="3"/>
        <charset val="136"/>
      </rPr>
      <t>萬元，總計</t>
    </r>
    <r>
      <rPr>
        <sz val="14"/>
        <rFont val="Times New Roman"/>
        <family val="1"/>
      </rPr>
      <t>7</t>
    </r>
    <r>
      <rPr>
        <sz val="14"/>
        <rFont val="細明體"/>
        <family val="3"/>
        <charset val="136"/>
      </rPr>
      <t>億</t>
    </r>
    <r>
      <rPr>
        <sz val="14"/>
        <rFont val="Times New Roman"/>
        <family val="1"/>
      </rPr>
      <t>4,783</t>
    </r>
    <r>
      <rPr>
        <sz val="14"/>
        <rFont val="細明體"/>
        <family val="3"/>
        <charset val="136"/>
      </rPr>
      <t xml:space="preserve">萬元。
</t>
    </r>
    <phoneticPr fontId="6" type="noConversion"/>
  </si>
  <si>
    <t>(二)本年度基金用途6億9,114萬元，較上年度預算數5億3,409萬7千元，增
加1億5,704萬3千元，約29.4%，主要係學產房地管理計畫增加土地地價稅
；獎助教育支出計畫增加清寒低收入戶學生助學金、學生急難慰問金等所
致。</t>
    <phoneticPr fontId="6" type="noConversion"/>
  </si>
  <si>
    <t>中 央 政 府 總 預 算</t>
    <phoneticPr fontId="6" type="noConversion"/>
  </si>
  <si>
    <t>（非 營 業 部 分）</t>
    <phoneticPr fontId="6" type="noConversion"/>
  </si>
  <si>
    <t>（ 法 定 預 算 ）</t>
    <phoneticPr fontId="6" type="noConversion"/>
  </si>
  <si>
    <t>教育部 編</t>
    <phoneticPr fontId="6" type="noConversion"/>
  </si>
  <si>
    <r>
      <t>學產房地管理計畫</t>
    </r>
    <r>
      <rPr>
        <sz val="13.5"/>
        <rFont val="Times New Roman"/>
        <family val="1"/>
      </rPr>
      <t>1</t>
    </r>
    <r>
      <rPr>
        <sz val="13.5"/>
        <rFont val="新細明體"/>
        <family val="1"/>
        <charset val="136"/>
      </rPr>
      <t>億</t>
    </r>
    <r>
      <rPr>
        <sz val="13.5"/>
        <rFont val="Times New Roman"/>
        <family val="1"/>
      </rPr>
      <t>1,691</t>
    </r>
    <r>
      <rPr>
        <sz val="13.5"/>
        <rFont val="新細明體"/>
        <family val="1"/>
        <charset val="136"/>
      </rPr>
      <t>萬元，主要係管理學產房地之水電費、
稅捐、規費、法律事務費等；獎助教育支出計畫</t>
    </r>
    <r>
      <rPr>
        <sz val="13.5"/>
        <rFont val="Times New Roman"/>
        <family val="1"/>
      </rPr>
      <t>5</t>
    </r>
    <r>
      <rPr>
        <sz val="13.5"/>
        <rFont val="新細明體"/>
        <family val="1"/>
        <charset val="136"/>
      </rPr>
      <t>億</t>
    </r>
    <r>
      <rPr>
        <sz val="13.5"/>
        <rFont val="Times New Roman"/>
        <family val="1"/>
      </rPr>
      <t>6,819</t>
    </r>
    <r>
      <rPr>
        <sz val="13.5"/>
        <rFont val="新細明體"/>
        <family val="1"/>
        <charset val="136"/>
      </rPr>
      <t>萬</t>
    </r>
    <r>
      <rPr>
        <sz val="13.5"/>
        <rFont val="Times New Roman"/>
        <family val="1"/>
      </rPr>
      <t>4</t>
    </r>
    <r>
      <rPr>
        <sz val="13.5"/>
        <rFont val="新細明體"/>
        <family val="1"/>
        <charset val="136"/>
      </rPr>
      <t>千元
，主要係低收入戶子女就學助學金</t>
    </r>
    <r>
      <rPr>
        <sz val="13.5"/>
        <rFont val="Times New Roman"/>
        <family val="1"/>
      </rPr>
      <t>2</t>
    </r>
    <r>
      <rPr>
        <sz val="13.5"/>
        <rFont val="新細明體"/>
        <family val="1"/>
        <charset val="136"/>
      </rPr>
      <t>億</t>
    </r>
    <r>
      <rPr>
        <sz val="13.5"/>
        <rFont val="Times New Roman"/>
        <family val="1"/>
      </rPr>
      <t>9</t>
    </r>
    <r>
      <rPr>
        <sz val="13.5"/>
        <rFont val="新細明體"/>
        <family val="1"/>
        <charset val="136"/>
      </rPr>
      <t>千萬元、急難慰問金</t>
    </r>
    <r>
      <rPr>
        <sz val="13.5"/>
        <rFont val="Times New Roman"/>
        <family val="1"/>
      </rPr>
      <t>2</t>
    </r>
    <r>
      <rPr>
        <sz val="13.5"/>
        <rFont val="新細明體"/>
        <family val="1"/>
        <charset val="136"/>
      </rPr>
      <t xml:space="preserve">億
</t>
    </r>
    <r>
      <rPr>
        <sz val="13.5"/>
        <rFont val="Times New Roman"/>
        <family val="1"/>
      </rPr>
      <t>3,800</t>
    </r>
    <r>
      <rPr>
        <sz val="13.5"/>
        <rFont val="新細明體"/>
        <family val="1"/>
        <charset val="136"/>
      </rPr>
      <t>萬元、獎勵工讀</t>
    </r>
    <r>
      <rPr>
        <sz val="13.5"/>
        <rFont val="Times New Roman"/>
        <family val="1"/>
      </rPr>
      <t>3,000</t>
    </r>
    <r>
      <rPr>
        <sz val="13.5"/>
        <rFont val="新細明體"/>
        <family val="1"/>
        <charset val="136"/>
      </rPr>
      <t>萬元、各級學校社團補助費</t>
    </r>
    <r>
      <rPr>
        <sz val="13.5"/>
        <rFont val="Times New Roman"/>
        <family val="1"/>
      </rPr>
      <t>1,000</t>
    </r>
    <r>
      <rPr>
        <sz val="13.5"/>
        <rFont val="新細明體"/>
        <family val="1"/>
        <charset val="136"/>
      </rPr>
      <t>萬元，
及用人費用、服務費用</t>
    </r>
    <r>
      <rPr>
        <sz val="13.5"/>
        <rFont val="Times New Roman"/>
        <family val="1"/>
      </rPr>
      <t>19</t>
    </r>
    <r>
      <rPr>
        <sz val="13.5"/>
        <rFont val="新細明體"/>
        <family val="1"/>
        <charset val="136"/>
      </rPr>
      <t>萬</t>
    </r>
    <r>
      <rPr>
        <sz val="13.5"/>
        <rFont val="Times New Roman"/>
        <family val="1"/>
      </rPr>
      <t>4</t>
    </r>
    <r>
      <rPr>
        <sz val="13.5"/>
        <rFont val="新細明體"/>
        <family val="1"/>
        <charset val="136"/>
      </rPr>
      <t>千元等；一般建築及設備計畫</t>
    </r>
    <r>
      <rPr>
        <sz val="13.5"/>
        <rFont val="Times New Roman"/>
        <family val="1"/>
      </rPr>
      <t>603</t>
    </r>
    <r>
      <rPr>
        <sz val="13.5"/>
        <rFont val="新細明體"/>
        <family val="1"/>
        <charset val="136"/>
      </rPr>
      <t>萬</t>
    </r>
    <r>
      <rPr>
        <sz val="13.5"/>
        <rFont val="Times New Roman"/>
        <family val="1"/>
      </rPr>
      <t xml:space="preserve">6
</t>
    </r>
    <r>
      <rPr>
        <sz val="13.5"/>
        <rFont val="新細明體"/>
        <family val="1"/>
        <charset val="136"/>
      </rPr>
      <t>千元，係土地</t>
    </r>
    <r>
      <rPr>
        <sz val="13.5"/>
        <rFont val="Times New Roman"/>
        <family val="1"/>
      </rPr>
      <t>500</t>
    </r>
    <r>
      <rPr>
        <sz val="13.5"/>
        <rFont val="新細明體"/>
        <family val="1"/>
        <charset val="136"/>
      </rPr>
      <t>萬元、擴充改良房屋建築及設備</t>
    </r>
    <r>
      <rPr>
        <sz val="13.5"/>
        <rFont val="Times New Roman"/>
        <family val="1"/>
      </rPr>
      <t>50</t>
    </r>
    <r>
      <rPr>
        <sz val="13.5"/>
        <rFont val="新細明體"/>
        <family val="1"/>
        <charset val="136"/>
      </rPr>
      <t>萬元、機械設
備</t>
    </r>
    <r>
      <rPr>
        <sz val="13.5"/>
        <rFont val="Times New Roman"/>
        <family val="1"/>
      </rPr>
      <t>43</t>
    </r>
    <r>
      <rPr>
        <sz val="13.5"/>
        <rFont val="新細明體"/>
        <family val="1"/>
        <charset val="136"/>
      </rPr>
      <t>萬</t>
    </r>
    <r>
      <rPr>
        <sz val="13.5"/>
        <rFont val="Times New Roman"/>
        <family val="1"/>
      </rPr>
      <t>6</t>
    </r>
    <r>
      <rPr>
        <sz val="13.5"/>
        <rFont val="新細明體"/>
        <family val="1"/>
        <charset val="136"/>
      </rPr>
      <t>千元、什項設備</t>
    </r>
    <r>
      <rPr>
        <sz val="13.5"/>
        <rFont val="Times New Roman"/>
        <family val="1"/>
      </rPr>
      <t>10</t>
    </r>
    <r>
      <rPr>
        <sz val="13.5"/>
        <rFont val="新細明體"/>
        <family val="1"/>
        <charset val="136"/>
      </rPr>
      <t>萬元。</t>
    </r>
    <phoneticPr fontId="6" type="noConversion"/>
  </si>
  <si>
    <r>
      <t xml:space="preserve">項 </t>
    </r>
    <r>
      <rPr>
        <sz val="12"/>
        <rFont val="新細明體"/>
        <family val="1"/>
        <charset val="136"/>
      </rPr>
      <t xml:space="preserve">                          </t>
    </r>
    <r>
      <rPr>
        <sz val="12"/>
        <rFont val="新細明體"/>
        <family val="1"/>
        <charset val="136"/>
      </rPr>
      <t>目</t>
    </r>
    <phoneticPr fontId="6" type="noConversion"/>
  </si>
  <si>
    <r>
      <t xml:space="preserve">預 </t>
    </r>
    <r>
      <rPr>
        <sz val="12"/>
        <rFont val="新細明體"/>
        <family val="1"/>
        <charset val="136"/>
      </rPr>
      <t xml:space="preserve">   </t>
    </r>
    <r>
      <rPr>
        <sz val="12"/>
        <rFont val="新細明體"/>
        <family val="1"/>
        <charset val="136"/>
      </rPr>
      <t>算</t>
    </r>
    <r>
      <rPr>
        <sz val="12"/>
        <rFont val="新細明體"/>
        <family val="1"/>
        <charset val="136"/>
      </rPr>
      <t xml:space="preserve">    </t>
    </r>
    <r>
      <rPr>
        <sz val="12"/>
        <rFont val="新細明體"/>
        <family val="1"/>
        <charset val="136"/>
      </rPr>
      <t>數</t>
    </r>
    <phoneticPr fontId="6" type="noConversion"/>
  </si>
  <si>
    <r>
      <t xml:space="preserve">說 </t>
    </r>
    <r>
      <rPr>
        <sz val="12"/>
        <rFont val="新細明體"/>
        <family val="1"/>
        <charset val="136"/>
      </rPr>
      <t xml:space="preserve">        </t>
    </r>
    <r>
      <rPr>
        <sz val="12"/>
        <rFont val="新細明體"/>
        <family val="1"/>
        <charset val="136"/>
      </rPr>
      <t>明</t>
    </r>
    <phoneticPr fontId="6" type="noConversion"/>
  </si>
  <si>
    <t>三、 明   細   表</t>
    <phoneticPr fontId="6" type="noConversion"/>
  </si>
  <si>
    <t>二、 主   要   表</t>
    <phoneticPr fontId="6" type="noConversion"/>
  </si>
  <si>
    <t>一、 業務計畫及預算說明</t>
    <phoneticPr fontId="6" type="noConversion"/>
  </si>
  <si>
    <t>負擔員工文康聯誼活動。</t>
    <phoneticPr fontId="6" type="noConversion"/>
  </si>
  <si>
    <r>
      <t>公務聯繫用電話費</t>
    </r>
    <r>
      <rPr>
        <sz val="12"/>
        <rFont val="細明體"/>
        <family val="3"/>
        <charset val="136"/>
      </rPr>
      <t>。</t>
    </r>
    <phoneticPr fontId="6" type="noConversion"/>
  </si>
  <si>
    <t>學產基金租金繳款書等印刷費。</t>
    <phoneticPr fontId="6" type="noConversion"/>
  </si>
  <si>
    <t>聘請會計師、精算師、不動產估價師等專業人員提供學產專業服務。</t>
    <phoneticPr fontId="6" type="noConversion"/>
  </si>
  <si>
    <t>為增加學產房地經營管理效益，接待有關單位便餐及紀念品等費用。</t>
    <phoneticPr fontId="6" type="noConversion"/>
  </si>
  <si>
    <t>學產房地交通運輸設備所需油料費。</t>
    <phoneticPr fontId="6" type="noConversion"/>
  </si>
  <si>
    <t>辦理各項獎勵文教事業工作、出席會議聯絡業務用旅費。</t>
    <phoneticPr fontId="6" type="noConversion"/>
  </si>
  <si>
    <t>印製預、決算書及開會資料表冊等。</t>
    <phoneticPr fontId="6" type="noConversion"/>
  </si>
  <si>
    <t>四、   附      表</t>
    <phoneticPr fontId="6" type="noConversion"/>
  </si>
  <si>
    <t>單  位</t>
    <phoneticPr fontId="6" type="noConversion"/>
  </si>
  <si>
    <t>單   位
成   本</t>
    <phoneticPr fontId="6" type="noConversion"/>
  </si>
  <si>
    <t>數  量</t>
    <phoneticPr fontId="6" type="noConversion"/>
  </si>
  <si>
    <t>預 算 數</t>
    <phoneticPr fontId="6" type="noConversion"/>
  </si>
  <si>
    <t>五、 參   考   表</t>
    <phoneticPr fontId="6" type="noConversion"/>
  </si>
  <si>
    <r>
      <t>97</t>
    </r>
    <r>
      <rPr>
        <sz val="12"/>
        <rFont val="細明體"/>
        <family val="3"/>
        <charset val="136"/>
      </rPr>
      <t>年管理會委員</t>
    </r>
    <r>
      <rPr>
        <sz val="12"/>
        <rFont val="Times New Roman"/>
        <family val="1"/>
      </rPr>
      <t>17</t>
    </r>
    <r>
      <rPr>
        <sz val="12"/>
        <rFont val="細明體"/>
        <family val="3"/>
        <charset val="136"/>
      </rPr>
      <t>人</t>
    </r>
    <r>
      <rPr>
        <sz val="12"/>
        <rFont val="細明體"/>
        <family val="3"/>
        <charset val="136"/>
      </rPr>
      <t>。</t>
    </r>
    <phoneticPr fontId="6" type="noConversion"/>
  </si>
  <si>
    <t>兼職人員10人不支領津貼。</t>
    <phoneticPr fontId="6" type="noConversion"/>
  </si>
  <si>
    <r>
      <t>合</t>
    </r>
    <r>
      <rPr>
        <sz val="12"/>
        <rFont val="Times New Roman"/>
        <family val="1"/>
      </rPr>
      <t xml:space="preserve">   </t>
    </r>
    <r>
      <rPr>
        <sz val="12"/>
        <rFont val="新細明體"/>
        <family val="1"/>
        <charset val="136"/>
      </rPr>
      <t>計</t>
    </r>
    <phoneticPr fontId="6" type="noConversion"/>
  </si>
  <si>
    <t>合 計</t>
    <phoneticPr fontId="6" type="noConversion"/>
  </si>
  <si>
    <t>總 計</t>
    <phoneticPr fontId="6" type="noConversion"/>
  </si>
  <si>
    <r>
      <t xml:space="preserve">本 </t>
    </r>
    <r>
      <rPr>
        <sz val="12"/>
        <rFont val="新細明體"/>
        <family val="1"/>
        <charset val="136"/>
      </rPr>
      <t xml:space="preserve">    </t>
    </r>
    <r>
      <rPr>
        <sz val="12"/>
        <rFont val="新細明體"/>
        <family val="1"/>
        <charset val="136"/>
      </rPr>
      <t>年</t>
    </r>
    <r>
      <rPr>
        <sz val="12"/>
        <rFont val="新細明體"/>
        <family val="1"/>
        <charset val="136"/>
      </rPr>
      <t xml:space="preserve">     </t>
    </r>
    <r>
      <rPr>
        <sz val="12"/>
        <rFont val="新細明體"/>
        <family val="1"/>
        <charset val="136"/>
      </rPr>
      <t>度</t>
    </r>
    <r>
      <rPr>
        <sz val="12"/>
        <rFont val="新細明體"/>
        <family val="1"/>
        <charset val="136"/>
      </rPr>
      <t xml:space="preserve">     </t>
    </r>
    <r>
      <rPr>
        <sz val="12"/>
        <rFont val="新細明體"/>
        <family val="1"/>
        <charset val="136"/>
      </rPr>
      <t>預</t>
    </r>
    <r>
      <rPr>
        <sz val="12"/>
        <rFont val="新細明體"/>
        <family val="1"/>
        <charset val="136"/>
      </rPr>
      <t xml:space="preserve">     </t>
    </r>
    <r>
      <rPr>
        <sz val="12"/>
        <rFont val="新細明體"/>
        <family val="1"/>
        <charset val="136"/>
      </rPr>
      <t>算</t>
    </r>
    <r>
      <rPr>
        <sz val="12"/>
        <rFont val="新細明體"/>
        <family val="1"/>
        <charset val="136"/>
      </rPr>
      <t xml:space="preserve">     </t>
    </r>
    <r>
      <rPr>
        <sz val="12"/>
        <rFont val="新細明體"/>
        <family val="1"/>
        <charset val="136"/>
      </rPr>
      <t>數</t>
    </r>
    <phoneticPr fontId="6" type="noConversion"/>
  </si>
  <si>
    <t>六、   附      錄</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</si>
</sst>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179" formatCode="#,##0_);[Red]\(#,##0\)"/>
    <numFmt numFmtId="180" formatCode="#,##0_ "/>
    <numFmt numFmtId="181" formatCode="General_)"/>
    <numFmt numFmtId="182" formatCode="0.00_)"/>
    <numFmt numFmtId="183" formatCode="#,##0;[Red]#,##0"/>
    <numFmt numFmtId="187" formatCode="#,##0.00_ "/>
    <numFmt numFmtId="191" formatCode="#,##0_ ;[Red]\-#,##0\ "/>
    <numFmt numFmtId="192" formatCode="0.00_ "/>
    <numFmt numFmtId="195" formatCode="0_ "/>
    <numFmt numFmtId="196" formatCode="#,##0.00_);[Red]\(#,##0.00\)"/>
  </numFmts>
  <fonts count="69">
    <font>
      <sz val="12"/>
      <name val="新細明體"/>
      <family val="1"/>
      <charset val="136"/>
    </font>
    <font>
      <sz val="12"/>
      <name val="新細明體"/>
      <family val="1"/>
      <charset val="136"/>
    </font>
    <font>
      <sz val="18"/>
      <name val="華康楷書體W5"/>
      <family val="1"/>
      <charset val="136"/>
    </font>
    <font>
      <sz val="14"/>
      <name val="華康特粗明體"/>
      <family val="3"/>
      <charset val="136"/>
    </font>
    <font>
      <sz val="12"/>
      <name val="細明體"/>
      <family val="3"/>
      <charset val="136"/>
    </font>
    <font>
      <sz val="20"/>
      <name val="華康特粗明體"/>
      <family val="3"/>
      <charset val="136"/>
    </font>
    <font>
      <sz val="9"/>
      <name val="新細明體"/>
      <family val="1"/>
      <charset val="136"/>
    </font>
    <font>
      <sz val="12"/>
      <name val="Times New Roman"/>
      <family val="1"/>
    </font>
    <font>
      <b/>
      <sz val="12"/>
      <name val="Times New Roman"/>
      <family val="1"/>
    </font>
    <font>
      <b/>
      <u/>
      <sz val="16"/>
      <name val="華康粗明體"/>
      <family val="3"/>
      <charset val="136"/>
    </font>
    <font>
      <sz val="16"/>
      <name val="華康中明體"/>
      <family val="3"/>
      <charset val="136"/>
    </font>
    <font>
      <sz val="14"/>
      <name val="新細明體"/>
      <family val="1"/>
      <charset val="136"/>
    </font>
    <font>
      <sz val="14"/>
      <name val="Times New Roman"/>
      <family val="1"/>
    </font>
    <font>
      <sz val="14"/>
      <name val="細明體"/>
      <family val="3"/>
      <charset val="136"/>
    </font>
    <font>
      <sz val="14"/>
      <name val="華康中黑體"/>
      <family val="3"/>
      <charset val="136"/>
    </font>
    <font>
      <b/>
      <sz val="18"/>
      <name val="華康粗明體"/>
      <family val="3"/>
      <charset val="136"/>
    </font>
    <font>
      <b/>
      <sz val="12"/>
      <name val="新細明體"/>
      <family val="1"/>
      <charset val="136"/>
    </font>
    <font>
      <sz val="11"/>
      <name val="Times New Roman"/>
      <family val="1"/>
    </font>
    <font>
      <sz val="12"/>
      <name val="新細明體"/>
      <family val="1"/>
      <charset val="136"/>
    </font>
    <font>
      <b/>
      <sz val="12"/>
      <name val="細明體"/>
      <family val="3"/>
      <charset val="136"/>
    </font>
    <font>
      <b/>
      <sz val="11"/>
      <name val="新細明體"/>
      <family val="1"/>
      <charset val="136"/>
    </font>
    <font>
      <sz val="12"/>
      <name val="Courier"/>
      <family val="3"/>
    </font>
    <font>
      <b/>
      <i/>
      <sz val="16"/>
      <name val="Helv"/>
      <family val="2"/>
    </font>
    <font>
      <sz val="10"/>
      <name val="Arial"/>
      <family val="2"/>
    </font>
    <font>
      <b/>
      <sz val="11"/>
      <name val="Times New Roman"/>
      <family val="1"/>
    </font>
    <font>
      <sz val="14"/>
      <color indexed="16"/>
      <name val="Times New Roman"/>
      <family val="1"/>
    </font>
    <font>
      <sz val="12"/>
      <color indexed="8"/>
      <name val="Times New Roman"/>
      <family val="1"/>
    </font>
    <font>
      <b/>
      <sz val="12"/>
      <color indexed="8"/>
      <name val="Times New Roman"/>
      <family val="1"/>
    </font>
    <font>
      <b/>
      <sz val="14"/>
      <name val="新細明體"/>
      <family val="1"/>
      <charset val="136"/>
    </font>
    <font>
      <u/>
      <sz val="18"/>
      <name val="華康粗明體"/>
      <family val="3"/>
      <charset val="136"/>
    </font>
    <font>
      <sz val="16"/>
      <name val="新細明體"/>
      <family val="1"/>
      <charset val="136"/>
    </font>
    <font>
      <sz val="16"/>
      <name val="Times New Roman"/>
      <family val="1"/>
    </font>
    <font>
      <sz val="16"/>
      <name val="華康粗明體"/>
      <family val="3"/>
      <charset val="136"/>
    </font>
    <font>
      <sz val="12"/>
      <name val="華康粗明體"/>
      <family val="3"/>
      <charset val="136"/>
    </font>
    <font>
      <sz val="12"/>
      <color indexed="8"/>
      <name val="新細明體"/>
      <family val="1"/>
      <charset val="136"/>
    </font>
    <font>
      <sz val="12"/>
      <name val="新細明體"/>
      <family val="1"/>
      <charset val="136"/>
    </font>
    <font>
      <sz val="14"/>
      <name val="華康粗明體"/>
      <family val="3"/>
      <charset val="136"/>
    </font>
    <font>
      <sz val="18"/>
      <name val="新細明體"/>
      <family val="1"/>
      <charset val="136"/>
    </font>
    <font>
      <sz val="12"/>
      <color indexed="8"/>
      <name val="細明體"/>
      <family val="3"/>
      <charset val="136"/>
    </font>
    <font>
      <u/>
      <sz val="18"/>
      <color indexed="8"/>
      <name val="華康粗明體"/>
      <family val="3"/>
      <charset val="136"/>
    </font>
    <font>
      <sz val="18"/>
      <name val="標楷體"/>
      <family val="4"/>
      <charset val="136"/>
    </font>
    <font>
      <sz val="12"/>
      <name val="標楷體"/>
      <family val="4"/>
      <charset val="136"/>
    </font>
    <font>
      <b/>
      <sz val="24"/>
      <name val="標楷體"/>
      <family val="4"/>
      <charset val="136"/>
    </font>
    <font>
      <b/>
      <sz val="20"/>
      <name val="標楷體"/>
      <family val="4"/>
      <charset val="136"/>
    </font>
    <font>
      <b/>
      <sz val="26"/>
      <name val="標楷體"/>
      <family val="4"/>
      <charset val="136"/>
    </font>
    <font>
      <sz val="8"/>
      <color indexed="81"/>
      <name val="新細明體"/>
      <family val="1"/>
      <charset val="136"/>
    </font>
    <font>
      <b/>
      <sz val="10"/>
      <color indexed="81"/>
      <name val="Times New Roman"/>
      <family val="1"/>
    </font>
    <font>
      <b/>
      <sz val="10"/>
      <color indexed="81"/>
      <name val="新細明體"/>
      <family val="1"/>
      <charset val="136"/>
    </font>
    <font>
      <sz val="24"/>
      <name val="標楷體"/>
      <family val="4"/>
      <charset val="136"/>
    </font>
    <font>
      <b/>
      <sz val="28"/>
      <name val="標楷體"/>
      <family val="4"/>
      <charset val="136"/>
    </font>
    <font>
      <sz val="22"/>
      <name val="標楷體"/>
      <family val="4"/>
      <charset val="136"/>
    </font>
    <font>
      <b/>
      <sz val="35"/>
      <name val="標楷體"/>
      <family val="4"/>
      <charset val="136"/>
    </font>
    <font>
      <sz val="28"/>
      <name val="標楷體"/>
      <family val="4"/>
      <charset val="136"/>
    </font>
    <font>
      <b/>
      <sz val="18"/>
      <name val="Times New Roman"/>
      <family val="1"/>
    </font>
    <font>
      <sz val="13"/>
      <name val="新細明體"/>
      <family val="1"/>
      <charset val="136"/>
    </font>
    <font>
      <sz val="13.5"/>
      <name val="細明體"/>
      <family val="3"/>
      <charset val="136"/>
    </font>
    <font>
      <sz val="13.5"/>
      <name val="Times New Roman"/>
      <family val="1"/>
    </font>
    <font>
      <sz val="13.5"/>
      <name val="新細明體"/>
      <family val="1"/>
      <charset val="136"/>
    </font>
    <font>
      <b/>
      <sz val="13"/>
      <name val="新細明體"/>
      <family val="1"/>
      <charset val="136"/>
    </font>
    <font>
      <b/>
      <sz val="13"/>
      <color indexed="8"/>
      <name val="新細明體"/>
      <family val="1"/>
      <charset val="136"/>
    </font>
    <font>
      <sz val="13"/>
      <color indexed="8"/>
      <name val="新細明體"/>
      <family val="1"/>
      <charset val="136"/>
    </font>
    <font>
      <b/>
      <sz val="14"/>
      <color indexed="81"/>
      <name val="Times New Roman"/>
      <family val="1"/>
    </font>
    <font>
      <sz val="16"/>
      <color indexed="81"/>
      <name val="新細明體"/>
      <family val="1"/>
      <charset val="136"/>
    </font>
    <font>
      <b/>
      <sz val="14"/>
      <color indexed="81"/>
      <name val="細明體"/>
      <family val="3"/>
      <charset val="136"/>
    </font>
    <font>
      <sz val="16"/>
      <color indexed="10"/>
      <name val="新細明體"/>
      <family val="1"/>
      <charset val="136"/>
    </font>
    <font>
      <u/>
      <sz val="20"/>
      <name val="標楷體"/>
      <family val="4"/>
      <charset val="136"/>
    </font>
    <font>
      <sz val="20"/>
      <name val="標楷體"/>
      <family val="4"/>
      <charset val="136"/>
    </font>
    <font>
      <sz val="16"/>
      <name val="標楷體"/>
      <family val="4"/>
      <charset val="136"/>
    </font>
    <font>
      <sz val="36"/>
      <name val="標楷體"/>
      <family val="4"/>
      <charset val="136"/>
    </font>
  </fonts>
  <fills count="3">
    <fill>
      <patternFill patternType="none"/>
    </fill>
    <fill>
      <patternFill patternType="gray125"/>
    </fill>
    <fill>
      <patternFill patternType="solid">
        <fgColor indexed="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bottom/>
      <diagonal/>
    </border>
    <border>
      <left/>
      <right style="thin">
        <color indexed="64"/>
      </right>
      <top style="thin">
        <color indexed="64"/>
      </top>
      <bottom/>
      <diagonal/>
    </border>
    <border>
      <left/>
      <right style="thick">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top/>
      <bottom style="thick">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38" fontId="17" fillId="0" borderId="0" applyBorder="0" applyAlignment="0"/>
    <xf numFmtId="181" fontId="21" fillId="2" borderId="1" applyNumberFormat="0" applyFont="0" applyFill="0" applyBorder="0">
      <alignment horizontal="center" vertical="center"/>
    </xf>
    <xf numFmtId="182" fontId="22" fillId="0" borderId="0"/>
    <xf numFmtId="0" fontId="23" fillId="0" borderId="0"/>
    <xf numFmtId="42" fontId="7" fillId="0" borderId="0" applyFont="0" applyFill="0" applyBorder="0" applyAlignment="0" applyProtection="0"/>
  </cellStyleXfs>
  <cellXfs count="563">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7" fillId="0" borderId="2" xfId="0" applyFont="1" applyBorder="1" applyAlignment="1">
      <alignment horizontal="justify" vertical="top" wrapText="1"/>
    </xf>
    <xf numFmtId="0" fontId="0" fillId="0" borderId="0" xfId="0" applyAlignment="1"/>
    <xf numFmtId="0" fontId="7" fillId="0" borderId="3" xfId="0" applyFont="1" applyBorder="1" applyAlignment="1">
      <alignment horizontal="justify" vertical="top" wrapText="1"/>
    </xf>
    <xf numFmtId="0" fontId="7" fillId="0" borderId="3" xfId="0" applyFont="1" applyBorder="1" applyAlignment="1">
      <alignment horizontal="justify" vertical="top"/>
    </xf>
    <xf numFmtId="0" fontId="7" fillId="0" borderId="0" xfId="0" applyFont="1" applyBorder="1" applyAlignment="1">
      <alignment horizontal="justify" vertical="top"/>
    </xf>
    <xf numFmtId="3" fontId="12" fillId="0" borderId="0" xfId="0" applyNumberFormat="1" applyFont="1" applyBorder="1" applyAlignment="1">
      <alignment horizontal="right" vertical="top" wrapText="1"/>
    </xf>
    <xf numFmtId="0" fontId="14" fillId="0" borderId="0" xfId="0" applyFont="1" applyAlignment="1">
      <alignment horizontal="justify"/>
    </xf>
    <xf numFmtId="3" fontId="7" fillId="0" borderId="2" xfId="0" applyNumberFormat="1" applyFont="1" applyBorder="1" applyAlignment="1">
      <alignment horizontal="right" vertical="top" wrapText="1"/>
    </xf>
    <xf numFmtId="0" fontId="7" fillId="0" borderId="4" xfId="0" applyFont="1" applyBorder="1" applyAlignment="1">
      <alignment horizontal="justify" vertical="top" wrapText="1"/>
    </xf>
    <xf numFmtId="0" fontId="18" fillId="0" borderId="0" xfId="0" applyFont="1"/>
    <xf numFmtId="0" fontId="7" fillId="0" borderId="5" xfId="0" applyFont="1" applyBorder="1" applyAlignment="1">
      <alignment horizontal="right" wrapText="1"/>
    </xf>
    <xf numFmtId="3" fontId="7" fillId="0" borderId="2" xfId="0" applyNumberFormat="1" applyFont="1" applyBorder="1" applyAlignment="1">
      <alignment horizontal="right" wrapText="1"/>
    </xf>
    <xf numFmtId="0" fontId="0" fillId="0" borderId="0" xfId="0" applyAlignment="1">
      <alignment wrapText="1"/>
    </xf>
    <xf numFmtId="0" fontId="7" fillId="0" borderId="6" xfId="0" applyFont="1" applyBorder="1" applyAlignment="1">
      <alignment horizontal="justify" vertical="top" wrapText="1"/>
    </xf>
    <xf numFmtId="0" fontId="7" fillId="0" borderId="2" xfId="0" applyFont="1" applyBorder="1" applyAlignment="1">
      <alignment horizontal="center" vertical="top" wrapText="1"/>
    </xf>
    <xf numFmtId="0" fontId="14" fillId="0" borderId="0" xfId="0" applyFont="1"/>
    <xf numFmtId="0" fontId="7" fillId="0" borderId="7" xfId="0" applyFont="1" applyBorder="1" applyAlignment="1">
      <alignment vertical="top" wrapText="1"/>
    </xf>
    <xf numFmtId="0" fontId="7" fillId="0" borderId="8" xfId="0" applyFont="1" applyBorder="1" applyAlignment="1">
      <alignment horizontal="justify" vertical="top" wrapText="1"/>
    </xf>
    <xf numFmtId="0" fontId="7" fillId="0" borderId="9" xfId="0" applyFont="1" applyBorder="1" applyAlignment="1">
      <alignment horizontal="right" vertical="top" wrapText="1"/>
    </xf>
    <xf numFmtId="0" fontId="7" fillId="0" borderId="10" xfId="0" applyFont="1" applyBorder="1" applyAlignment="1">
      <alignment vertical="top" wrapText="1"/>
    </xf>
    <xf numFmtId="0" fontId="4" fillId="0" borderId="7" xfId="0" applyFont="1" applyBorder="1" applyAlignment="1">
      <alignment vertical="top" wrapText="1"/>
    </xf>
    <xf numFmtId="0" fontId="7" fillId="0" borderId="7" xfId="0" applyFont="1" applyBorder="1" applyAlignment="1">
      <alignment horizontal="justify" wrapText="1"/>
    </xf>
    <xf numFmtId="191" fontId="0" fillId="0" borderId="0" xfId="0" applyNumberFormat="1"/>
    <xf numFmtId="191" fontId="7" fillId="0" borderId="2" xfId="0" applyNumberFormat="1" applyFont="1" applyBorder="1" applyAlignment="1">
      <alignment horizontal="right" vertical="top" wrapText="1"/>
    </xf>
    <xf numFmtId="191" fontId="7" fillId="0" borderId="2" xfId="0" applyNumberFormat="1" applyFont="1" applyBorder="1" applyAlignment="1">
      <alignment vertical="top" wrapText="1"/>
    </xf>
    <xf numFmtId="191" fontId="7" fillId="0" borderId="3" xfId="0" applyNumberFormat="1" applyFont="1" applyBorder="1" applyAlignment="1">
      <alignment vertical="top" wrapText="1"/>
    </xf>
    <xf numFmtId="191" fontId="8" fillId="0" borderId="3" xfId="0" applyNumberFormat="1" applyFont="1" applyBorder="1" applyAlignment="1">
      <alignment horizontal="right" vertical="top" wrapText="1"/>
    </xf>
    <xf numFmtId="191" fontId="7" fillId="0" borderId="3" xfId="0" applyNumberFormat="1" applyFont="1" applyBorder="1" applyAlignment="1">
      <alignment horizontal="right" vertical="top" wrapText="1"/>
    </xf>
    <xf numFmtId="0" fontId="8" fillId="0" borderId="3" xfId="0" applyFont="1" applyBorder="1" applyAlignment="1">
      <alignment horizontal="right" vertical="top" wrapText="1"/>
    </xf>
    <xf numFmtId="0" fontId="0" fillId="0" borderId="0" xfId="0" applyBorder="1"/>
    <xf numFmtId="191" fontId="7" fillId="0" borderId="11" xfId="0" applyNumberFormat="1" applyFont="1" applyBorder="1" applyAlignment="1">
      <alignment horizontal="right" vertical="top" wrapText="1"/>
    </xf>
    <xf numFmtId="0" fontId="8" fillId="0" borderId="5" xfId="0" applyFont="1" applyBorder="1" applyAlignment="1">
      <alignment horizontal="right" wrapText="1"/>
    </xf>
    <xf numFmtId="0" fontId="16" fillId="0" borderId="0" xfId="0" applyFont="1"/>
    <xf numFmtId="3" fontId="8" fillId="0" borderId="2" xfId="0" applyNumberFormat="1" applyFont="1" applyBorder="1" applyAlignment="1">
      <alignment horizontal="right" wrapText="1"/>
    </xf>
    <xf numFmtId="0" fontId="16" fillId="0" borderId="12" xfId="0" applyFont="1" applyBorder="1" applyAlignment="1">
      <alignment horizontal="justify" wrapText="1"/>
    </xf>
    <xf numFmtId="0" fontId="7" fillId="0" borderId="13" xfId="0" applyFont="1" applyBorder="1" applyAlignment="1">
      <alignment horizontal="right" wrapText="1"/>
    </xf>
    <xf numFmtId="0" fontId="16" fillId="0" borderId="14" xfId="0" applyFont="1" applyBorder="1" applyAlignment="1">
      <alignment horizontal="justify" wrapText="1"/>
    </xf>
    <xf numFmtId="0" fontId="11" fillId="0" borderId="0" xfId="0" applyFont="1" applyBorder="1" applyAlignment="1">
      <alignment horizontal="left"/>
    </xf>
    <xf numFmtId="0" fontId="7" fillId="0" borderId="0" xfId="0" applyFont="1" applyBorder="1" applyAlignment="1">
      <alignment horizontal="center" wrapText="1"/>
    </xf>
    <xf numFmtId="0" fontId="16" fillId="0" borderId="15" xfId="0" applyFont="1" applyBorder="1" applyAlignment="1">
      <alignment horizontal="justify" wrapText="1"/>
    </xf>
    <xf numFmtId="0" fontId="7" fillId="0" borderId="15" xfId="0" applyFont="1" applyBorder="1" applyAlignment="1">
      <alignment horizontal="justify" vertical="top" wrapText="1"/>
    </xf>
    <xf numFmtId="0" fontId="4" fillId="0" borderId="15" xfId="0" applyFont="1" applyBorder="1" applyAlignment="1">
      <alignment horizontal="justify" vertical="top" wrapText="1"/>
    </xf>
    <xf numFmtId="0" fontId="4" fillId="0" borderId="16" xfId="0" applyFont="1" applyBorder="1" applyAlignment="1">
      <alignment horizontal="justify" vertical="top" wrapText="1"/>
    </xf>
    <xf numFmtId="0" fontId="7" fillId="0" borderId="9" xfId="0" applyFont="1" applyBorder="1" applyAlignment="1">
      <alignment horizontal="justify" vertical="top" wrapText="1"/>
    </xf>
    <xf numFmtId="0" fontId="7" fillId="0" borderId="17" xfId="0" applyFont="1" applyBorder="1" applyAlignment="1">
      <alignment horizontal="justify" vertical="top" wrapText="1"/>
    </xf>
    <xf numFmtId="0" fontId="7" fillId="0" borderId="11" xfId="0" applyFont="1" applyBorder="1" applyAlignment="1">
      <alignment horizontal="justify" vertical="top" wrapText="1"/>
    </xf>
    <xf numFmtId="3" fontId="7" fillId="0" borderId="3" xfId="0" applyNumberFormat="1" applyFont="1" applyBorder="1" applyAlignment="1">
      <alignment horizontal="right" wrapText="1"/>
    </xf>
    <xf numFmtId="191" fontId="7" fillId="0" borderId="18" xfId="0" applyNumberFormat="1" applyFont="1" applyBorder="1" applyAlignment="1">
      <alignment horizontal="right" vertical="top" wrapText="1"/>
    </xf>
    <xf numFmtId="191" fontId="18" fillId="0" borderId="3" xfId="0" applyNumberFormat="1" applyFont="1" applyBorder="1" applyAlignment="1">
      <alignment vertical="top" wrapText="1"/>
    </xf>
    <xf numFmtId="191" fontId="16" fillId="0" borderId="3" xfId="0" applyNumberFormat="1" applyFont="1" applyBorder="1" applyAlignment="1">
      <alignment vertical="top" wrapText="1"/>
    </xf>
    <xf numFmtId="191" fontId="7" fillId="0" borderId="3" xfId="0" applyNumberFormat="1" applyFont="1" applyBorder="1" applyAlignment="1">
      <alignment horizontal="justify" vertical="top" wrapText="1"/>
    </xf>
    <xf numFmtId="0" fontId="0" fillId="0" borderId="0" xfId="0" applyBorder="1" applyAlignment="1">
      <alignment horizontal="right"/>
    </xf>
    <xf numFmtId="0" fontId="1" fillId="0" borderId="19" xfId="0" applyFont="1" applyBorder="1" applyAlignment="1">
      <alignment horizontal="center" wrapText="1"/>
    </xf>
    <xf numFmtId="0" fontId="1" fillId="0" borderId="8" xfId="0" applyFont="1" applyBorder="1" applyAlignment="1">
      <alignment horizontal="justify" vertical="top" wrapText="1"/>
    </xf>
    <xf numFmtId="183" fontId="0" fillId="0" borderId="0" xfId="0" applyNumberFormat="1"/>
    <xf numFmtId="0" fontId="1" fillId="0" borderId="0" xfId="0" applyFont="1"/>
    <xf numFmtId="3" fontId="25" fillId="0" borderId="0" xfId="0" applyNumberFormat="1" applyFont="1" applyBorder="1" applyAlignment="1">
      <alignment horizontal="right" vertical="top" wrapText="1"/>
    </xf>
    <xf numFmtId="3" fontId="26" fillId="0" borderId="2" xfId="0" applyNumberFormat="1" applyFont="1" applyBorder="1" applyAlignment="1">
      <alignment horizontal="right" vertical="top" wrapText="1"/>
    </xf>
    <xf numFmtId="0" fontId="1" fillId="0" borderId="0" xfId="0" applyFont="1" applyAlignment="1">
      <alignment horizontal="left" indent="1"/>
    </xf>
    <xf numFmtId="0" fontId="1" fillId="0" borderId="20" xfId="0" applyFont="1" applyBorder="1" applyAlignment="1">
      <alignment horizontal="center" wrapText="1"/>
    </xf>
    <xf numFmtId="0" fontId="1" fillId="0" borderId="9" xfId="0" applyFont="1" applyBorder="1" applyAlignment="1">
      <alignment horizontal="center" vertical="top" wrapText="1"/>
    </xf>
    <xf numFmtId="0" fontId="1" fillId="0" borderId="17" xfId="0" applyFont="1" applyBorder="1" applyAlignment="1">
      <alignment horizontal="center" vertical="top" wrapText="1"/>
    </xf>
    <xf numFmtId="191" fontId="18" fillId="0" borderId="3" xfId="0" applyNumberFormat="1" applyFont="1" applyBorder="1" applyAlignment="1">
      <alignment horizontal="justify" vertical="top" wrapText="1"/>
    </xf>
    <xf numFmtId="191" fontId="16" fillId="0" borderId="3" xfId="0" applyNumberFormat="1" applyFont="1" applyBorder="1" applyAlignment="1">
      <alignment horizontal="justify" vertical="top" wrapText="1"/>
    </xf>
    <xf numFmtId="0" fontId="16" fillId="0" borderId="3" xfId="0" applyFont="1" applyBorder="1"/>
    <xf numFmtId="0" fontId="0" fillId="0" borderId="3" xfId="0" applyBorder="1"/>
    <xf numFmtId="0" fontId="18" fillId="0" borderId="3" xfId="0" applyFont="1" applyBorder="1"/>
    <xf numFmtId="0" fontId="9" fillId="0" borderId="0" xfId="0" applyFont="1" applyAlignment="1">
      <alignment horizontal="center"/>
    </xf>
    <xf numFmtId="0" fontId="10" fillId="0" borderId="0" xfId="0" applyFont="1" applyAlignment="1">
      <alignment horizontal="center"/>
    </xf>
    <xf numFmtId="0" fontId="28" fillId="0" borderId="0" xfId="0" applyFont="1" applyBorder="1" applyAlignment="1">
      <alignment horizontal="left"/>
    </xf>
    <xf numFmtId="0" fontId="11" fillId="0" borderId="0" xfId="0" applyFont="1" applyBorder="1" applyAlignment="1">
      <alignment horizontal="left" vertical="top" wrapText="1"/>
    </xf>
    <xf numFmtId="0" fontId="0" fillId="0" borderId="0" xfId="0" applyAlignment="1">
      <alignment horizontal="left" vertical="top"/>
    </xf>
    <xf numFmtId="0" fontId="11" fillId="0" borderId="0" xfId="0" applyFont="1"/>
    <xf numFmtId="0" fontId="25" fillId="0" borderId="0" xfId="0" applyFont="1" applyBorder="1" applyAlignment="1">
      <alignment horizontal="center" vertical="top" wrapText="1"/>
    </xf>
    <xf numFmtId="0" fontId="11" fillId="0" borderId="0" xfId="0" applyFont="1" applyBorder="1"/>
    <xf numFmtId="0" fontId="11" fillId="0" borderId="0" xfId="0" applyFont="1" applyBorder="1" applyAlignment="1">
      <alignment horizontal="center"/>
    </xf>
    <xf numFmtId="192" fontId="11" fillId="0" borderId="0" xfId="0" applyNumberFormat="1" applyFont="1" applyBorder="1" applyAlignment="1">
      <alignment horizontal="left" vertical="top"/>
    </xf>
    <xf numFmtId="0" fontId="11" fillId="0" borderId="0" xfId="0" applyFont="1" applyBorder="1" applyAlignment="1">
      <alignment vertical="top"/>
    </xf>
    <xf numFmtId="0" fontId="11" fillId="0" borderId="0" xfId="0" applyFont="1" applyBorder="1" applyAlignment="1">
      <alignment horizontal="left" vertical="top"/>
    </xf>
    <xf numFmtId="0" fontId="11" fillId="0" borderId="0" xfId="0" applyFont="1" applyBorder="1" applyAlignment="1">
      <alignment horizontal="left" wrapText="1"/>
    </xf>
    <xf numFmtId="0" fontId="32" fillId="0" borderId="0" xfId="0" applyFont="1" applyAlignment="1">
      <alignment horizontal="center"/>
    </xf>
    <xf numFmtId="0" fontId="33" fillId="0" borderId="0" xfId="0" applyFont="1"/>
    <xf numFmtId="0" fontId="33" fillId="0" borderId="0" xfId="0" applyFont="1" applyAlignment="1">
      <alignment horizontal="right"/>
    </xf>
    <xf numFmtId="0" fontId="16" fillId="0" borderId="0" xfId="0" applyFont="1" applyBorder="1" applyAlignment="1">
      <alignment horizontal="justify" vertical="top" wrapText="1"/>
    </xf>
    <xf numFmtId="3" fontId="11" fillId="0" borderId="0" xfId="0" applyNumberFormat="1" applyFont="1" applyBorder="1" applyAlignment="1">
      <alignment horizontal="right" vertical="top" wrapText="1"/>
    </xf>
    <xf numFmtId="3" fontId="16" fillId="0" borderId="0" xfId="0" applyNumberFormat="1" applyFont="1" applyBorder="1" applyAlignment="1">
      <alignment horizontal="right" vertical="top" wrapText="1"/>
    </xf>
    <xf numFmtId="0" fontId="36" fillId="0" borderId="0" xfId="0" applyFont="1" applyAlignment="1">
      <alignment horizontal="justify"/>
    </xf>
    <xf numFmtId="191" fontId="7" fillId="0" borderId="0" xfId="0" applyNumberFormat="1" applyFont="1" applyBorder="1" applyAlignment="1">
      <alignment horizontal="right" vertical="top" wrapText="1"/>
    </xf>
    <xf numFmtId="0" fontId="8" fillId="0" borderId="13" xfId="0" applyFont="1" applyBorder="1" applyAlignment="1">
      <alignment horizontal="justify" wrapText="1"/>
    </xf>
    <xf numFmtId="0" fontId="8" fillId="0" borderId="7" xfId="0" applyFont="1" applyBorder="1" applyAlignment="1">
      <alignment horizontal="justify" wrapText="1"/>
    </xf>
    <xf numFmtId="0" fontId="16" fillId="0" borderId="8" xfId="0" applyFont="1" applyBorder="1" applyAlignment="1">
      <alignment horizontal="justify" wrapText="1"/>
    </xf>
    <xf numFmtId="0" fontId="20" fillId="0" borderId="7" xfId="0" applyFont="1" applyBorder="1" applyAlignment="1">
      <alignment horizontal="justify" wrapText="1"/>
    </xf>
    <xf numFmtId="3" fontId="8" fillId="0" borderId="7" xfId="0" applyNumberFormat="1" applyFont="1" applyBorder="1" applyAlignment="1">
      <alignment horizontal="justify" wrapText="1"/>
    </xf>
    <xf numFmtId="3" fontId="8" fillId="0" borderId="21" xfId="0" applyNumberFormat="1" applyFont="1" applyBorder="1" applyAlignment="1">
      <alignment horizontal="right" wrapText="1"/>
    </xf>
    <xf numFmtId="0" fontId="8" fillId="0" borderId="22" xfId="0" applyFont="1" applyBorder="1" applyAlignment="1">
      <alignment horizontal="justify" wrapText="1"/>
    </xf>
    <xf numFmtId="0" fontId="37" fillId="0" borderId="0" xfId="0" applyFont="1"/>
    <xf numFmtId="0" fontId="18" fillId="0" borderId="8" xfId="0" applyFont="1" applyBorder="1" applyAlignment="1">
      <alignment horizontal="justify" wrapText="1"/>
    </xf>
    <xf numFmtId="191" fontId="8" fillId="0" borderId="0" xfId="0" applyNumberFormat="1" applyFont="1" applyBorder="1" applyAlignment="1">
      <alignment horizontal="right" vertical="top" wrapText="1"/>
    </xf>
    <xf numFmtId="0" fontId="33" fillId="0" borderId="0" xfId="0" applyFont="1" applyAlignment="1">
      <alignment horizontal="left" indent="15"/>
    </xf>
    <xf numFmtId="0" fontId="16" fillId="0" borderId="0" xfId="0" applyFont="1" applyBorder="1"/>
    <xf numFmtId="0" fontId="33" fillId="0" borderId="0" xfId="0" applyFont="1" applyBorder="1" applyAlignment="1">
      <alignment horizontal="right"/>
    </xf>
    <xf numFmtId="191" fontId="7" fillId="0" borderId="15" xfId="0" applyNumberFormat="1" applyFont="1" applyBorder="1" applyAlignment="1">
      <alignment horizontal="right" vertical="top" wrapText="1"/>
    </xf>
    <xf numFmtId="191" fontId="7" fillId="0" borderId="7" xfId="0" applyNumberFormat="1" applyFont="1" applyBorder="1" applyAlignment="1">
      <alignment horizontal="right" vertical="top" wrapText="1"/>
    </xf>
    <xf numFmtId="191" fontId="8" fillId="0" borderId="15" xfId="0" applyNumberFormat="1" applyFont="1" applyBorder="1" applyAlignment="1">
      <alignment horizontal="right" vertical="top" wrapText="1"/>
    </xf>
    <xf numFmtId="191" fontId="8" fillId="0" borderId="7" xfId="0" applyNumberFormat="1" applyFont="1" applyBorder="1" applyAlignment="1">
      <alignment horizontal="right" vertical="top" wrapText="1"/>
    </xf>
    <xf numFmtId="191" fontId="0" fillId="0" borderId="7" xfId="0" applyNumberFormat="1" applyBorder="1" applyAlignment="1">
      <alignment vertical="top"/>
    </xf>
    <xf numFmtId="191" fontId="7" fillId="0" borderId="23" xfId="0" applyNumberFormat="1" applyFont="1" applyBorder="1" applyAlignment="1">
      <alignment horizontal="right" vertical="top" wrapText="1"/>
    </xf>
    <xf numFmtId="191" fontId="0" fillId="0" borderId="22" xfId="0" applyNumberFormat="1" applyBorder="1" applyAlignment="1">
      <alignment vertical="top"/>
    </xf>
    <xf numFmtId="191" fontId="7" fillId="0" borderId="24" xfId="0" applyNumberFormat="1" applyFont="1" applyBorder="1" applyAlignment="1">
      <alignment horizontal="right" vertical="top" wrapText="1"/>
    </xf>
    <xf numFmtId="191" fontId="7" fillId="0" borderId="25" xfId="0" applyNumberFormat="1" applyFont="1" applyBorder="1" applyAlignment="1">
      <alignment horizontal="right" vertical="top" wrapText="1"/>
    </xf>
    <xf numFmtId="191" fontId="0" fillId="0" borderId="26" xfId="0" applyNumberFormat="1" applyBorder="1" applyAlignment="1">
      <alignment vertical="top"/>
    </xf>
    <xf numFmtId="191" fontId="16" fillId="0" borderId="7" xfId="0" applyNumberFormat="1" applyFont="1" applyBorder="1" applyAlignment="1">
      <alignment vertical="top"/>
    </xf>
    <xf numFmtId="183" fontId="26" fillId="0" borderId="5" xfId="0" applyNumberFormat="1" applyFont="1" applyBorder="1" applyAlignment="1">
      <alignment horizontal="right" wrapText="1"/>
    </xf>
    <xf numFmtId="183" fontId="26" fillId="0" borderId="2" xfId="0" applyNumberFormat="1" applyFont="1" applyBorder="1" applyAlignment="1">
      <alignment horizontal="right" vertical="top" wrapText="1"/>
    </xf>
    <xf numFmtId="0" fontId="38" fillId="0" borderId="7" xfId="0" applyFont="1" applyBorder="1" applyAlignment="1">
      <alignment horizontal="left" vertical="top" wrapText="1"/>
    </xf>
    <xf numFmtId="0" fontId="19" fillId="0" borderId="15" xfId="0" applyFont="1" applyBorder="1" applyAlignment="1">
      <alignment horizontal="justify" vertical="top" wrapText="1"/>
    </xf>
    <xf numFmtId="0" fontId="7" fillId="0" borderId="3" xfId="0" applyFont="1" applyBorder="1" applyAlignment="1">
      <alignment horizontal="center" vertical="top" wrapText="1"/>
    </xf>
    <xf numFmtId="0" fontId="14" fillId="0" borderId="0" xfId="0" applyFont="1" applyAlignment="1">
      <alignment horizontal="left" vertical="top"/>
    </xf>
    <xf numFmtId="0" fontId="7" fillId="0" borderId="3" xfId="0" applyFont="1" applyBorder="1" applyAlignment="1">
      <alignment horizontal="left" vertical="top" wrapText="1"/>
    </xf>
    <xf numFmtId="0" fontId="1" fillId="0" borderId="25" xfId="0" applyFont="1" applyBorder="1" applyAlignment="1">
      <alignment horizontal="center" vertical="top" wrapText="1"/>
    </xf>
    <xf numFmtId="0" fontId="18" fillId="0" borderId="2" xfId="0" applyFont="1" applyBorder="1" applyAlignment="1">
      <alignment vertical="top" wrapText="1"/>
    </xf>
    <xf numFmtId="0" fontId="7" fillId="0" borderId="2" xfId="0" applyFont="1" applyBorder="1" applyAlignment="1">
      <alignment vertical="top" wrapText="1"/>
    </xf>
    <xf numFmtId="0" fontId="27" fillId="0" borderId="8" xfId="0" applyFont="1" applyBorder="1" applyAlignment="1">
      <alignment horizontal="right" vertical="top" wrapText="1"/>
    </xf>
    <xf numFmtId="0" fontId="26" fillId="0" borderId="8" xfId="0" applyFont="1" applyBorder="1" applyAlignment="1">
      <alignment horizontal="right" vertical="top" wrapText="1"/>
    </xf>
    <xf numFmtId="3" fontId="27" fillId="0" borderId="8" xfId="0" applyNumberFormat="1" applyFont="1" applyBorder="1" applyAlignment="1">
      <alignment horizontal="right" vertical="top" wrapText="1"/>
    </xf>
    <xf numFmtId="3" fontId="26" fillId="0" borderId="8" xfId="0" applyNumberFormat="1" applyFont="1" applyBorder="1" applyAlignment="1">
      <alignment horizontal="right" vertical="top" wrapText="1"/>
    </xf>
    <xf numFmtId="3" fontId="26" fillId="0" borderId="14" xfId="0" applyNumberFormat="1" applyFont="1" applyBorder="1" applyAlignment="1">
      <alignment horizontal="right" vertical="top" wrapText="1"/>
    </xf>
    <xf numFmtId="0" fontId="1" fillId="0" borderId="27" xfId="0" applyFont="1" applyBorder="1" applyAlignment="1">
      <alignment horizontal="center" wrapText="1"/>
    </xf>
    <xf numFmtId="0" fontId="7" fillId="0" borderId="2" xfId="0" applyFont="1" applyBorder="1" applyAlignment="1">
      <alignment wrapText="1"/>
    </xf>
    <xf numFmtId="3" fontId="7" fillId="0" borderId="8" xfId="0" applyNumberFormat="1" applyFont="1" applyBorder="1" applyAlignment="1">
      <alignment horizontal="right" vertical="top" wrapText="1"/>
    </xf>
    <xf numFmtId="191" fontId="7" fillId="0" borderId="8" xfId="0" applyNumberFormat="1" applyFont="1" applyBorder="1" applyAlignment="1">
      <alignment horizontal="right" vertical="top" wrapText="1"/>
    </xf>
    <xf numFmtId="191" fontId="7" fillId="0" borderId="8" xfId="0" applyNumberFormat="1" applyFont="1" applyBorder="1" applyAlignment="1">
      <alignment vertical="top" wrapText="1"/>
    </xf>
    <xf numFmtId="191" fontId="18" fillId="0" borderId="0" xfId="0" applyNumberFormat="1" applyFont="1" applyBorder="1" applyAlignment="1">
      <alignment vertical="top" wrapText="1"/>
    </xf>
    <xf numFmtId="0" fontId="0" fillId="0" borderId="0" xfId="0" applyAlignment="1">
      <alignment vertical="top"/>
    </xf>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1" fillId="0" borderId="0" xfId="0" applyFont="1"/>
    <xf numFmtId="0" fontId="18" fillId="0" borderId="7" xfId="0" applyFont="1" applyBorder="1" applyAlignment="1">
      <alignment vertical="top" wrapText="1"/>
    </xf>
    <xf numFmtId="0" fontId="18" fillId="0" borderId="22" xfId="0" applyFont="1" applyBorder="1" applyAlignment="1">
      <alignment vertical="top" wrapText="1"/>
    </xf>
    <xf numFmtId="0" fontId="8" fillId="0" borderId="0" xfId="0" applyFont="1" applyBorder="1" applyAlignment="1">
      <alignment horizontal="right" vertical="top" wrapText="1"/>
    </xf>
    <xf numFmtId="0" fontId="8" fillId="0" borderId="28" xfId="0" applyFont="1" applyBorder="1" applyAlignment="1">
      <alignment horizontal="right" vertical="top" wrapText="1"/>
    </xf>
    <xf numFmtId="0" fontId="7" fillId="0" borderId="7" xfId="0" applyFont="1" applyBorder="1" applyAlignment="1">
      <alignment horizontal="left" vertical="top" wrapText="1"/>
    </xf>
    <xf numFmtId="0" fontId="8" fillId="0" borderId="7" xfId="0" applyFont="1" applyBorder="1" applyAlignment="1">
      <alignment vertical="top" wrapText="1"/>
    </xf>
    <xf numFmtId="3" fontId="8" fillId="0" borderId="28" xfId="0" applyNumberFormat="1" applyFont="1" applyBorder="1" applyAlignment="1">
      <alignment horizontal="right" vertical="top" wrapText="1"/>
    </xf>
    <xf numFmtId="3" fontId="7" fillId="0" borderId="3" xfId="0" applyNumberFormat="1" applyFont="1" applyBorder="1" applyAlignment="1">
      <alignment horizontal="right" vertical="top" wrapText="1"/>
    </xf>
    <xf numFmtId="3" fontId="8" fillId="0" borderId="3" xfId="0" applyNumberFormat="1" applyFont="1" applyBorder="1" applyAlignment="1">
      <alignment horizontal="right" vertical="top" wrapText="1"/>
    </xf>
    <xf numFmtId="0" fontId="16" fillId="0" borderId="12" xfId="0" applyFont="1" applyBorder="1" applyAlignment="1">
      <alignment horizontal="justify" vertical="top" wrapText="1"/>
    </xf>
    <xf numFmtId="0" fontId="18" fillId="0" borderId="8" xfId="0" applyFont="1" applyBorder="1" applyAlignment="1">
      <alignment horizontal="justify" vertical="top" wrapText="1"/>
    </xf>
    <xf numFmtId="0" fontId="16" fillId="0" borderId="8" xfId="0" applyFont="1" applyBorder="1" applyAlignment="1">
      <alignment horizontal="justify" vertical="top" wrapText="1"/>
    </xf>
    <xf numFmtId="0" fontId="8" fillId="0" borderId="8" xfId="0" applyFont="1" applyBorder="1" applyAlignment="1">
      <alignment horizontal="justify" vertical="top" wrapText="1"/>
    </xf>
    <xf numFmtId="0" fontId="18" fillId="0" borderId="14" xfId="0" applyFont="1" applyBorder="1" applyAlignment="1">
      <alignment horizontal="justify" vertical="top" wrapText="1"/>
    </xf>
    <xf numFmtId="3" fontId="7" fillId="0" borderId="11" xfId="0" applyNumberFormat="1" applyFont="1" applyBorder="1" applyAlignment="1">
      <alignment horizontal="right" vertical="top" wrapText="1"/>
    </xf>
    <xf numFmtId="0" fontId="29" fillId="0" borderId="0" xfId="0" applyFont="1" applyAlignment="1">
      <alignment horizontal="center"/>
    </xf>
    <xf numFmtId="0" fontId="15" fillId="0" borderId="0" xfId="0" applyFont="1" applyAlignment="1">
      <alignment horizontal="center"/>
    </xf>
    <xf numFmtId="0" fontId="32" fillId="0" borderId="0" xfId="0" applyFont="1" applyBorder="1" applyAlignment="1">
      <alignment horizontal="center"/>
    </xf>
    <xf numFmtId="0" fontId="32" fillId="0" borderId="0" xfId="0" applyFont="1" applyBorder="1" applyAlignment="1">
      <alignment horizontal="left"/>
    </xf>
    <xf numFmtId="0" fontId="48" fillId="0" borderId="0" xfId="0" applyFont="1" applyAlignment="1">
      <alignment horizontal="center"/>
    </xf>
    <xf numFmtId="0" fontId="51" fillId="0" borderId="0" xfId="0" applyFont="1" applyAlignment="1">
      <alignment horizontal="distributed"/>
    </xf>
    <xf numFmtId="0" fontId="51" fillId="0" borderId="0" xfId="0" applyFont="1" applyAlignment="1">
      <alignment horizontal="center"/>
    </xf>
    <xf numFmtId="0" fontId="4" fillId="0" borderId="7" xfId="0" applyFont="1" applyBorder="1" applyAlignment="1">
      <alignment horizontal="justify" vertical="top" wrapText="1"/>
    </xf>
    <xf numFmtId="3" fontId="7" fillId="0" borderId="21" xfId="0" applyNumberFormat="1" applyFont="1" applyBorder="1" applyAlignment="1">
      <alignment horizontal="right" vertical="top" wrapText="1"/>
    </xf>
    <xf numFmtId="0" fontId="4" fillId="0" borderId="22" xfId="0" applyFont="1" applyBorder="1" applyAlignment="1">
      <alignment horizontal="justify" vertical="top" wrapText="1"/>
    </xf>
    <xf numFmtId="0" fontId="4" fillId="0" borderId="10" xfId="0" applyFont="1" applyBorder="1" applyAlignment="1">
      <alignment vertical="top" wrapText="1"/>
    </xf>
    <xf numFmtId="0" fontId="32" fillId="0" borderId="0" xfId="0" applyFont="1" applyBorder="1" applyAlignment="1">
      <alignment horizontal="center" wrapText="1"/>
    </xf>
    <xf numFmtId="0" fontId="18" fillId="0" borderId="12" xfId="0" applyFont="1" applyBorder="1" applyAlignment="1">
      <alignment wrapText="1"/>
    </xf>
    <xf numFmtId="0" fontId="7" fillId="0" borderId="8" xfId="0" applyFont="1" applyBorder="1" applyAlignment="1">
      <alignment wrapText="1"/>
    </xf>
    <xf numFmtId="0" fontId="18" fillId="0" borderId="8" xfId="0" applyFont="1" applyBorder="1" applyAlignment="1">
      <alignment wrapText="1"/>
    </xf>
    <xf numFmtId="0" fontId="20" fillId="0" borderId="0" xfId="0" applyFont="1"/>
    <xf numFmtId="180" fontId="24" fillId="0" borderId="0" xfId="0" applyNumberFormat="1" applyFont="1"/>
    <xf numFmtId="0" fontId="1" fillId="0" borderId="15" xfId="0" applyFont="1" applyBorder="1" applyAlignment="1">
      <alignment horizontal="left" wrapText="1" indent="1"/>
    </xf>
    <xf numFmtId="0" fontId="0" fillId="0" borderId="8" xfId="0" applyBorder="1" applyAlignment="1">
      <alignment horizontal="left" wrapText="1" indent="1"/>
    </xf>
    <xf numFmtId="0" fontId="4" fillId="0" borderId="8" xfId="0" applyFont="1" applyBorder="1" applyAlignment="1">
      <alignment horizontal="left" wrapText="1" indent="1"/>
    </xf>
    <xf numFmtId="0" fontId="4" fillId="0" borderId="10" xfId="0" applyFont="1" applyBorder="1" applyAlignment="1">
      <alignment vertical="top"/>
    </xf>
    <xf numFmtId="0" fontId="4" fillId="0" borderId="29" xfId="0" applyFont="1" applyBorder="1" applyAlignment="1">
      <alignment vertical="top" wrapText="1"/>
    </xf>
    <xf numFmtId="0" fontId="1" fillId="0" borderId="23" xfId="0" applyFont="1" applyBorder="1" applyAlignment="1">
      <alignment horizontal="center" vertical="top" wrapText="1"/>
    </xf>
    <xf numFmtId="191" fontId="7" fillId="0" borderId="0" xfId="0" applyNumberFormat="1" applyFont="1" applyBorder="1" applyAlignment="1">
      <alignment horizontal="justify" vertical="top" wrapText="1"/>
    </xf>
    <xf numFmtId="183" fontId="7" fillId="0" borderId="2" xfId="0" applyNumberFormat="1" applyFont="1" applyBorder="1" applyAlignment="1">
      <alignment horizontal="right" vertical="top" wrapText="1"/>
    </xf>
    <xf numFmtId="0" fontId="8" fillId="0" borderId="3" xfId="0" applyFont="1" applyBorder="1" applyAlignment="1">
      <alignment horizontal="left" vertical="top" wrapText="1"/>
    </xf>
    <xf numFmtId="191" fontId="18" fillId="0" borderId="2" xfId="0" applyNumberFormat="1" applyFont="1" applyBorder="1" applyAlignment="1">
      <alignment vertical="top" wrapText="1"/>
    </xf>
    <xf numFmtId="191" fontId="18" fillId="0" borderId="9" xfId="0" applyNumberFormat="1" applyFont="1" applyBorder="1" applyAlignment="1">
      <alignment vertical="top" wrapText="1"/>
    </xf>
    <xf numFmtId="191" fontId="18" fillId="0" borderId="25" xfId="0" applyNumberFormat="1" applyFont="1" applyBorder="1" applyAlignment="1">
      <alignment horizontal="justify" vertical="top" wrapText="1"/>
    </xf>
    <xf numFmtId="191" fontId="7" fillId="0" borderId="23" xfId="0" applyNumberFormat="1" applyFont="1" applyBorder="1" applyAlignment="1">
      <alignment horizontal="justify" vertical="top" wrapText="1"/>
    </xf>
    <xf numFmtId="180" fontId="8" fillId="0" borderId="3" xfId="0" applyNumberFormat="1" applyFont="1" applyBorder="1" applyAlignment="1">
      <alignment horizontal="right" vertical="top" wrapText="1"/>
    </xf>
    <xf numFmtId="0" fontId="18" fillId="0" borderId="15" xfId="0" applyFont="1" applyBorder="1" applyAlignment="1">
      <alignment horizontal="justify" wrapText="1"/>
    </xf>
    <xf numFmtId="0" fontId="18" fillId="0" borderId="15" xfId="0" applyFont="1" applyBorder="1" applyAlignment="1">
      <alignment horizontal="left" wrapText="1" indent="1"/>
    </xf>
    <xf numFmtId="3" fontId="8" fillId="0" borderId="3" xfId="0" applyNumberFormat="1" applyFont="1" applyBorder="1" applyAlignment="1">
      <alignment horizontal="right" wrapText="1"/>
    </xf>
    <xf numFmtId="0" fontId="8" fillId="0" borderId="3" xfId="0" applyFont="1" applyBorder="1" applyAlignment="1">
      <alignment horizontal="right" wrapText="1"/>
    </xf>
    <xf numFmtId="0" fontId="7" fillId="0" borderId="3" xfId="0" applyFont="1" applyBorder="1" applyAlignment="1">
      <alignment horizontal="left" vertical="top"/>
    </xf>
    <xf numFmtId="0" fontId="16" fillId="0" borderId="12" xfId="0" applyFont="1" applyBorder="1" applyAlignment="1">
      <alignment horizontal="justify" vertical="center" wrapText="1"/>
    </xf>
    <xf numFmtId="0" fontId="19" fillId="0" borderId="3" xfId="0" applyFont="1" applyBorder="1" applyAlignment="1">
      <alignment horizontal="left" vertical="top" wrapText="1"/>
    </xf>
    <xf numFmtId="3" fontId="11" fillId="0" borderId="0" xfId="0" applyNumberFormat="1" applyFont="1" applyFill="1" applyBorder="1" applyAlignment="1">
      <alignment horizontal="right" vertical="top" wrapText="1"/>
    </xf>
    <xf numFmtId="180" fontId="11" fillId="0" borderId="0" xfId="0" applyNumberFormat="1" applyFont="1" applyBorder="1" applyAlignment="1">
      <alignment horizontal="right" vertical="top" wrapText="1"/>
    </xf>
    <xf numFmtId="180" fontId="11" fillId="0" borderId="0" xfId="0" applyNumberFormat="1" applyFont="1" applyFill="1" applyBorder="1" applyAlignment="1">
      <alignment horizontal="right" vertical="top" wrapText="1"/>
    </xf>
    <xf numFmtId="0" fontId="28" fillId="0" borderId="0" xfId="0" applyFont="1" applyBorder="1" applyAlignment="1">
      <alignment horizontal="left" vertical="top" wrapText="1"/>
    </xf>
    <xf numFmtId="0" fontId="11" fillId="0" borderId="0" xfId="0" applyFont="1" applyBorder="1" applyAlignment="1">
      <alignment horizontal="right"/>
    </xf>
    <xf numFmtId="0" fontId="12" fillId="0" borderId="0" xfId="0" applyFont="1" applyBorder="1" applyAlignment="1">
      <alignment horizontal="left" vertical="top" wrapText="1"/>
    </xf>
    <xf numFmtId="0" fontId="11" fillId="0" borderId="0" xfId="0" applyFont="1" applyBorder="1" applyAlignment="1">
      <alignment horizontal="right" vertical="top"/>
    </xf>
    <xf numFmtId="0" fontId="0" fillId="0" borderId="0" xfId="0" applyAlignment="1">
      <alignment vertical="top" wrapText="1"/>
    </xf>
    <xf numFmtId="0" fontId="28" fillId="0" borderId="0" xfId="0" applyFont="1" applyBorder="1" applyAlignment="1">
      <alignment horizontal="left" vertical="top"/>
    </xf>
    <xf numFmtId="0" fontId="0" fillId="0" borderId="0" xfId="0" applyAlignment="1">
      <alignment horizontal="left" vertical="top" wrapText="1"/>
    </xf>
    <xf numFmtId="0" fontId="1" fillId="0" borderId="0" xfId="0" applyFont="1" applyBorder="1"/>
    <xf numFmtId="0" fontId="7" fillId="0" borderId="0" xfId="0" applyFont="1"/>
    <xf numFmtId="3" fontId="7" fillId="0" borderId="0" xfId="0" applyNumberFormat="1" applyFont="1"/>
    <xf numFmtId="0" fontId="26" fillId="0" borderId="3" xfId="0" applyFont="1" applyBorder="1" applyAlignment="1">
      <alignment horizontal="right" vertical="top" wrapText="1"/>
    </xf>
    <xf numFmtId="0" fontId="26" fillId="0" borderId="9" xfId="0" applyFont="1" applyBorder="1" applyAlignment="1">
      <alignment horizontal="right" vertical="top" wrapText="1"/>
    </xf>
    <xf numFmtId="179" fontId="7" fillId="0" borderId="3" xfId="0" applyNumberFormat="1" applyFont="1" applyBorder="1" applyAlignment="1">
      <alignment vertical="top"/>
    </xf>
    <xf numFmtId="179" fontId="26" fillId="0" borderId="9" xfId="0" applyNumberFormat="1" applyFont="1" applyBorder="1" applyAlignment="1">
      <alignment horizontal="right" vertical="top" wrapText="1"/>
    </xf>
    <xf numFmtId="179" fontId="26" fillId="0" borderId="11" xfId="0" applyNumberFormat="1" applyFont="1" applyBorder="1" applyAlignment="1">
      <alignment horizontal="right" vertical="top" wrapText="1"/>
    </xf>
    <xf numFmtId="179" fontId="26" fillId="0" borderId="3" xfId="0" applyNumberFormat="1" applyFont="1" applyBorder="1" applyAlignment="1">
      <alignment horizontal="right" vertical="top" wrapText="1"/>
    </xf>
    <xf numFmtId="180" fontId="26" fillId="0" borderId="9" xfId="0" applyNumberFormat="1" applyFont="1" applyBorder="1" applyAlignment="1">
      <alignment horizontal="right" vertical="top" wrapText="1"/>
    </xf>
    <xf numFmtId="180" fontId="26" fillId="0" borderId="17" xfId="0" applyNumberFormat="1" applyFont="1" applyBorder="1" applyAlignment="1">
      <alignment horizontal="right" vertical="top" wrapText="1"/>
    </xf>
    <xf numFmtId="0" fontId="8" fillId="0" borderId="2" xfId="0" applyFont="1" applyBorder="1" applyAlignment="1">
      <alignment vertical="top" wrapText="1"/>
    </xf>
    <xf numFmtId="0" fontId="7" fillId="0" borderId="0" xfId="0" applyFont="1" applyBorder="1" applyAlignment="1">
      <alignment vertical="top" wrapText="1"/>
    </xf>
    <xf numFmtId="0" fontId="7" fillId="0" borderId="21" xfId="0" applyFont="1" applyBorder="1" applyAlignment="1">
      <alignment vertical="top" wrapText="1"/>
    </xf>
    <xf numFmtId="0" fontId="1" fillId="0" borderId="3" xfId="0" applyFont="1" applyBorder="1" applyAlignment="1">
      <alignment horizontal="left" vertical="top" wrapText="1"/>
    </xf>
    <xf numFmtId="191" fontId="8" fillId="0" borderId="11" xfId="0" applyNumberFormat="1" applyFont="1" applyBorder="1" applyAlignment="1">
      <alignment horizontal="right" vertical="top" wrapText="1"/>
    </xf>
    <xf numFmtId="191" fontId="16" fillId="0" borderId="11" xfId="0" applyNumberFormat="1" applyFont="1" applyBorder="1" applyAlignment="1">
      <alignment vertical="top" wrapText="1"/>
    </xf>
    <xf numFmtId="191" fontId="16" fillId="0" borderId="22" xfId="0" applyNumberFormat="1" applyFont="1" applyBorder="1" applyAlignment="1">
      <alignment vertical="top"/>
    </xf>
    <xf numFmtId="191" fontId="8" fillId="0" borderId="23" xfId="0" applyNumberFormat="1" applyFont="1" applyBorder="1" applyAlignment="1">
      <alignment horizontal="right" vertical="top" wrapText="1"/>
    </xf>
    <xf numFmtId="180" fontId="8" fillId="0" borderId="0" xfId="0" applyNumberFormat="1" applyFont="1"/>
    <xf numFmtId="191" fontId="8" fillId="0" borderId="8" xfId="0" applyNumberFormat="1" applyFont="1" applyBorder="1" applyAlignment="1">
      <alignment horizontal="right" vertical="top" wrapText="1"/>
    </xf>
    <xf numFmtId="191" fontId="7" fillId="0" borderId="14" xfId="0" applyNumberFormat="1" applyFont="1" applyBorder="1" applyAlignment="1">
      <alignment horizontal="right" vertical="top" wrapText="1"/>
    </xf>
    <xf numFmtId="191" fontId="7" fillId="0" borderId="30" xfId="0" applyNumberFormat="1" applyFont="1" applyBorder="1" applyAlignment="1">
      <alignment horizontal="right" vertical="top" wrapText="1"/>
    </xf>
    <xf numFmtId="191" fontId="8" fillId="0" borderId="14" xfId="0" applyNumberFormat="1" applyFont="1" applyBorder="1" applyAlignment="1">
      <alignment horizontal="right" vertical="top" wrapText="1"/>
    </xf>
    <xf numFmtId="10" fontId="0" fillId="0" borderId="0" xfId="0" applyNumberFormat="1"/>
    <xf numFmtId="0" fontId="54" fillId="0" borderId="0" xfId="0" applyFont="1"/>
    <xf numFmtId="0" fontId="54" fillId="0" borderId="0" xfId="0" applyFont="1" applyAlignment="1"/>
    <xf numFmtId="0" fontId="56" fillId="0" borderId="15" xfId="0" applyFont="1" applyBorder="1" applyAlignment="1">
      <alignment horizontal="right" vertical="top" wrapText="1"/>
    </xf>
    <xf numFmtId="0" fontId="57" fillId="0" borderId="0" xfId="0" applyFont="1"/>
    <xf numFmtId="0" fontId="57" fillId="0" borderId="0" xfId="0" applyFont="1" applyAlignment="1"/>
    <xf numFmtId="0" fontId="56" fillId="0" borderId="16" xfId="0" applyFont="1" applyBorder="1" applyAlignment="1">
      <alignment horizontal="right" vertical="top" wrapText="1"/>
    </xf>
    <xf numFmtId="3" fontId="58" fillId="0" borderId="8" xfId="0" applyNumberFormat="1" applyFont="1" applyBorder="1" applyAlignment="1">
      <alignment horizontal="right" vertical="top" wrapText="1"/>
    </xf>
    <xf numFmtId="3" fontId="58" fillId="0" borderId="2" xfId="0" applyNumberFormat="1" applyFont="1" applyBorder="1" applyAlignment="1">
      <alignment horizontal="right" vertical="top" wrapText="1"/>
    </xf>
    <xf numFmtId="3" fontId="59" fillId="0" borderId="2" xfId="0" applyNumberFormat="1" applyFont="1" applyBorder="1" applyAlignment="1">
      <alignment horizontal="right" vertical="top" wrapText="1"/>
    </xf>
    <xf numFmtId="3" fontId="58" fillId="0" borderId="7" xfId="0" applyNumberFormat="1" applyFont="1" applyBorder="1" applyAlignment="1">
      <alignment horizontal="right" vertical="top" wrapText="1"/>
    </xf>
    <xf numFmtId="3" fontId="54" fillId="0" borderId="8" xfId="0" applyNumberFormat="1" applyFont="1" applyBorder="1" applyAlignment="1">
      <alignment horizontal="right" vertical="top" wrapText="1"/>
    </xf>
    <xf numFmtId="0" fontId="54" fillId="0" borderId="3" xfId="0" applyFont="1" applyBorder="1" applyAlignment="1">
      <alignment horizontal="left" vertical="top" wrapText="1"/>
    </xf>
    <xf numFmtId="3" fontId="54" fillId="0" borderId="2" xfId="0" applyNumberFormat="1" applyFont="1" applyBorder="1" applyAlignment="1">
      <alignment horizontal="right" vertical="top" wrapText="1"/>
    </xf>
    <xf numFmtId="3" fontId="60" fillId="0" borderId="2" xfId="0" applyNumberFormat="1" applyFont="1" applyBorder="1" applyAlignment="1">
      <alignment horizontal="right" vertical="top" wrapText="1"/>
    </xf>
    <xf numFmtId="3" fontId="54" fillId="0" borderId="7" xfId="0" applyNumberFormat="1" applyFont="1" applyBorder="1" applyAlignment="1">
      <alignment horizontal="right" vertical="top" wrapText="1"/>
    </xf>
    <xf numFmtId="3" fontId="59" fillId="0" borderId="8" xfId="0" applyNumberFormat="1" applyFont="1" applyBorder="1" applyAlignment="1">
      <alignment horizontal="right" vertical="top" wrapText="1"/>
    </xf>
    <xf numFmtId="0" fontId="58" fillId="0" borderId="3" xfId="0" applyFont="1" applyBorder="1" applyAlignment="1">
      <alignment horizontal="left" vertical="top" wrapText="1"/>
    </xf>
    <xf numFmtId="3" fontId="58" fillId="0" borderId="14" xfId="0" applyNumberFormat="1" applyFont="1" applyBorder="1" applyAlignment="1">
      <alignment horizontal="right" vertical="top" wrapText="1"/>
    </xf>
    <xf numFmtId="0" fontId="58" fillId="0" borderId="11" xfId="0" applyFont="1" applyBorder="1" applyAlignment="1">
      <alignment horizontal="left" vertical="top" wrapText="1"/>
    </xf>
    <xf numFmtId="3" fontId="59" fillId="0" borderId="21" xfId="0" applyNumberFormat="1" applyFont="1" applyBorder="1" applyAlignment="1">
      <alignment horizontal="right" vertical="top" wrapText="1"/>
    </xf>
    <xf numFmtId="3" fontId="58" fillId="0" borderId="21" xfId="0" applyNumberFormat="1" applyFont="1" applyBorder="1" applyAlignment="1">
      <alignment horizontal="right" vertical="top" wrapText="1"/>
    </xf>
    <xf numFmtId="3" fontId="58" fillId="0" borderId="22" xfId="0" applyNumberFormat="1" applyFont="1" applyBorder="1" applyAlignment="1">
      <alignment horizontal="right" vertical="top" wrapText="1"/>
    </xf>
    <xf numFmtId="191" fontId="7" fillId="0" borderId="16" xfId="0" applyNumberFormat="1" applyFont="1" applyBorder="1" applyAlignment="1">
      <alignment horizontal="right" vertical="top" wrapText="1"/>
    </xf>
    <xf numFmtId="0" fontId="7" fillId="0" borderId="11" xfId="0" applyFont="1" applyBorder="1" applyAlignment="1">
      <alignment horizontal="left" vertical="top" wrapText="1"/>
    </xf>
    <xf numFmtId="0" fontId="8" fillId="0" borderId="18" xfId="0" applyFont="1" applyBorder="1" applyAlignment="1">
      <alignment horizontal="left" vertical="top" wrapText="1"/>
    </xf>
    <xf numFmtId="191" fontId="8" fillId="0" borderId="18" xfId="0" applyNumberFormat="1" applyFont="1" applyBorder="1" applyAlignment="1">
      <alignment horizontal="right" vertical="top" wrapText="1"/>
    </xf>
    <xf numFmtId="0" fontId="4" fillId="0" borderId="31" xfId="0" applyFont="1" applyBorder="1" applyAlignment="1">
      <alignment vertical="top"/>
    </xf>
    <xf numFmtId="0" fontId="54" fillId="0" borderId="32" xfId="0" applyFont="1" applyBorder="1" applyAlignment="1">
      <alignment horizontal="center" vertical="center"/>
    </xf>
    <xf numFmtId="0" fontId="54" fillId="0" borderId="33" xfId="0" applyFont="1" applyBorder="1" applyAlignment="1">
      <alignment horizontal="center" vertical="center" wrapText="1"/>
    </xf>
    <xf numFmtId="0" fontId="54" fillId="0" borderId="34" xfId="0" applyFont="1" applyBorder="1" applyAlignment="1">
      <alignment horizontal="center" vertical="center" wrapText="1"/>
    </xf>
    <xf numFmtId="0" fontId="54" fillId="0" borderId="35" xfId="0" applyFont="1" applyBorder="1" applyAlignment="1">
      <alignment horizontal="center" vertical="center" wrapText="1"/>
    </xf>
    <xf numFmtId="0" fontId="31" fillId="0" borderId="23" xfId="0" applyFont="1" applyBorder="1" applyAlignment="1">
      <alignment horizontal="right"/>
    </xf>
    <xf numFmtId="0" fontId="1" fillId="0" borderId="8" xfId="0" applyFont="1" applyBorder="1"/>
    <xf numFmtId="0" fontId="0" fillId="0" borderId="10" xfId="0" applyBorder="1"/>
    <xf numFmtId="0" fontId="1" fillId="0" borderId="8" xfId="0" applyFont="1" applyBorder="1" applyAlignment="1">
      <alignment vertical="top" wrapText="1"/>
    </xf>
    <xf numFmtId="0" fontId="0" fillId="0" borderId="3" xfId="0" applyBorder="1" applyAlignment="1">
      <alignment horizontal="right" vertical="top" wrapText="1"/>
    </xf>
    <xf numFmtId="0" fontId="0" fillId="0" borderId="10" xfId="0" applyBorder="1" applyAlignment="1">
      <alignment vertical="top" wrapText="1"/>
    </xf>
    <xf numFmtId="0" fontId="34" fillId="0" borderId="8" xfId="0" applyFont="1" applyBorder="1" applyAlignment="1">
      <alignment vertical="top" wrapText="1"/>
    </xf>
    <xf numFmtId="180" fontId="0" fillId="0" borderId="3" xfId="0" applyNumberFormat="1" applyBorder="1" applyAlignment="1">
      <alignment horizontal="right" vertical="top" wrapText="1"/>
    </xf>
    <xf numFmtId="3" fontId="0" fillId="0" borderId="3" xfId="0" applyNumberFormat="1" applyBorder="1" applyAlignment="1">
      <alignment horizontal="right" vertical="top" wrapText="1"/>
    </xf>
    <xf numFmtId="0" fontId="0" fillId="0" borderId="29" xfId="0" applyBorder="1" applyAlignment="1">
      <alignment vertical="top" wrapText="1"/>
    </xf>
    <xf numFmtId="0" fontId="7" fillId="0" borderId="14" xfId="0" applyFont="1" applyBorder="1" applyAlignment="1">
      <alignment wrapText="1"/>
    </xf>
    <xf numFmtId="0" fontId="0" fillId="0" borderId="11" xfId="0" applyBorder="1" applyAlignment="1">
      <alignment wrapText="1"/>
    </xf>
    <xf numFmtId="180" fontId="0" fillId="0" borderId="11" xfId="0" applyNumberFormat="1" applyBorder="1" applyAlignment="1">
      <alignment wrapText="1"/>
    </xf>
    <xf numFmtId="0" fontId="18" fillId="0" borderId="36" xfId="0" applyFont="1" applyBorder="1" applyAlignment="1">
      <alignment horizontal="distributed" vertical="center" wrapText="1"/>
    </xf>
    <xf numFmtId="0" fontId="18" fillId="0" borderId="37" xfId="0" applyFont="1" applyBorder="1" applyAlignment="1">
      <alignment horizontal="distributed" vertical="center" wrapText="1"/>
    </xf>
    <xf numFmtId="0" fontId="18" fillId="0" borderId="33" xfId="0" applyFont="1" applyBorder="1" applyAlignment="1">
      <alignment horizontal="distributed"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191" fontId="7" fillId="0" borderId="10" xfId="0" applyNumberFormat="1" applyFont="1" applyBorder="1" applyAlignment="1">
      <alignment horizontal="right" vertical="top" wrapText="1"/>
    </xf>
    <xf numFmtId="191" fontId="8" fillId="0" borderId="16" xfId="0" applyNumberFormat="1" applyFont="1" applyBorder="1" applyAlignment="1">
      <alignment horizontal="right" vertical="top" wrapText="1"/>
    </xf>
    <xf numFmtId="0" fontId="18" fillId="0" borderId="0" xfId="0" applyFont="1" applyBorder="1" applyAlignment="1">
      <alignment horizontal="right"/>
    </xf>
    <xf numFmtId="191" fontId="18" fillId="0" borderId="28" xfId="0" applyNumberFormat="1" applyFont="1" applyBorder="1" applyAlignment="1">
      <alignment horizontal="right"/>
    </xf>
    <xf numFmtId="191" fontId="18" fillId="0" borderId="3" xfId="0" applyNumberFormat="1" applyFont="1" applyBorder="1" applyAlignment="1">
      <alignment horizontal="right"/>
    </xf>
    <xf numFmtId="191" fontId="18" fillId="0" borderId="0" xfId="0" applyNumberFormat="1" applyFont="1" applyBorder="1" applyAlignment="1">
      <alignment horizontal="right"/>
    </xf>
    <xf numFmtId="191" fontId="18" fillId="0" borderId="2" xfId="0" applyNumberFormat="1" applyFont="1" applyBorder="1" applyAlignment="1">
      <alignment horizontal="right"/>
    </xf>
    <xf numFmtId="191" fontId="18" fillId="0" borderId="7" xfId="0" applyNumberFormat="1" applyFont="1" applyBorder="1" applyAlignment="1">
      <alignment horizontal="right"/>
    </xf>
    <xf numFmtId="0" fontId="33" fillId="0" borderId="1" xfId="0" applyFont="1" applyBorder="1" applyAlignment="1">
      <alignment horizontal="center" vertical="center" wrapText="1"/>
    </xf>
    <xf numFmtId="0" fontId="4" fillId="0" borderId="0" xfId="0" applyFont="1" applyBorder="1" applyAlignment="1">
      <alignment horizontal="center" vertical="top" wrapText="1"/>
    </xf>
    <xf numFmtId="0" fontId="8" fillId="0" borderId="0" xfId="0" applyFont="1" applyBorder="1" applyAlignment="1">
      <alignment horizontal="center" vertical="top" wrapText="1"/>
    </xf>
    <xf numFmtId="0" fontId="4" fillId="0" borderId="23" xfId="0" applyFont="1" applyBorder="1" applyAlignment="1">
      <alignment horizontal="center" vertical="top" wrapText="1"/>
    </xf>
    <xf numFmtId="180" fontId="7" fillId="0" borderId="3" xfId="0" applyNumberFormat="1" applyFont="1" applyBorder="1" applyAlignment="1">
      <alignment horizontal="right" vertical="top" wrapText="1"/>
    </xf>
    <xf numFmtId="0" fontId="0" fillId="0" borderId="0" xfId="0" applyAlignment="1">
      <alignment horizontal="left"/>
    </xf>
    <xf numFmtId="0" fontId="18" fillId="0" borderId="37" xfId="0" applyFont="1" applyBorder="1" applyAlignment="1">
      <alignment horizontal="center" vertical="center" wrapText="1"/>
    </xf>
    <xf numFmtId="196" fontId="0" fillId="0" borderId="3" xfId="0" applyNumberFormat="1" applyBorder="1" applyAlignment="1">
      <alignment horizontal="right" vertical="top" wrapText="1"/>
    </xf>
    <xf numFmtId="179" fontId="0" fillId="0" borderId="3" xfId="0" applyNumberFormat="1" applyBorder="1" applyAlignment="1">
      <alignment horizontal="right" vertical="top" wrapText="1"/>
    </xf>
    <xf numFmtId="187" fontId="7" fillId="0" borderId="0" xfId="0" applyNumberFormat="1" applyFont="1" applyBorder="1" applyAlignment="1">
      <alignment horizontal="right" vertical="top" wrapText="1"/>
    </xf>
    <xf numFmtId="187" fontId="8" fillId="0" borderId="0" xfId="0" applyNumberFormat="1" applyFont="1" applyBorder="1" applyAlignment="1">
      <alignment horizontal="right" vertical="top" wrapText="1"/>
    </xf>
    <xf numFmtId="187" fontId="7" fillId="0" borderId="23" xfId="0" applyNumberFormat="1" applyFont="1" applyBorder="1" applyAlignment="1">
      <alignment horizontal="right" vertical="top" wrapText="1"/>
    </xf>
    <xf numFmtId="187" fontId="0" fillId="0" borderId="0" xfId="0" applyNumberFormat="1"/>
    <xf numFmtId="180" fontId="7" fillId="0" borderId="11" xfId="0" applyNumberFormat="1" applyFont="1" applyBorder="1" applyAlignment="1">
      <alignment horizontal="right" vertical="top" wrapText="1"/>
    </xf>
    <xf numFmtId="180" fontId="7" fillId="0" borderId="0" xfId="0" applyNumberFormat="1" applyFont="1" applyBorder="1" applyAlignment="1">
      <alignment horizontal="right" vertical="top" wrapText="1"/>
    </xf>
    <xf numFmtId="0" fontId="4" fillId="0" borderId="17" xfId="0" applyFont="1" applyBorder="1" applyAlignment="1">
      <alignment horizontal="center" vertical="top" wrapText="1"/>
    </xf>
    <xf numFmtId="187" fontId="7" fillId="0" borderId="21" xfId="0" applyNumberFormat="1" applyFont="1" applyBorder="1" applyAlignment="1">
      <alignment horizontal="right" vertical="top" wrapText="1"/>
    </xf>
    <xf numFmtId="187" fontId="7" fillId="0" borderId="3" xfId="0" applyNumberFormat="1" applyFont="1" applyBorder="1" applyAlignment="1">
      <alignment horizontal="right" vertical="top" wrapText="1"/>
    </xf>
    <xf numFmtId="195" fontId="7" fillId="0" borderId="3" xfId="0" applyNumberFormat="1" applyFont="1" applyBorder="1" applyAlignment="1">
      <alignment horizontal="right" vertical="top" wrapText="1"/>
    </xf>
    <xf numFmtId="0" fontId="32" fillId="0" borderId="42" xfId="0" applyFont="1" applyBorder="1" applyAlignment="1">
      <alignment horizontal="center"/>
    </xf>
    <xf numFmtId="0" fontId="33" fillId="0" borderId="0" xfId="0" applyFont="1" applyAlignment="1">
      <alignment vertical="top"/>
    </xf>
    <xf numFmtId="0" fontId="32" fillId="0" borderId="0" xfId="0" applyFont="1" applyBorder="1" applyAlignment="1">
      <alignment horizontal="center" vertical="top"/>
    </xf>
    <xf numFmtId="0" fontId="33" fillId="0" borderId="0" xfId="0" applyFont="1" applyBorder="1" applyAlignment="1">
      <alignment horizontal="right" vertical="center"/>
    </xf>
    <xf numFmtId="0" fontId="33" fillId="0" borderId="0" xfId="0" applyFont="1" applyAlignment="1">
      <alignment horizontal="right" vertical="center"/>
    </xf>
    <xf numFmtId="0" fontId="0" fillId="0" borderId="0" xfId="0" applyBorder="1" applyAlignment="1">
      <alignment horizontal="right" vertical="center"/>
    </xf>
    <xf numFmtId="0" fontId="30" fillId="0" borderId="0" xfId="0" applyFont="1" applyFill="1" applyBorder="1" applyAlignment="1">
      <alignment horizontal="center" wrapText="1"/>
    </xf>
    <xf numFmtId="0" fontId="31" fillId="0" borderId="0" xfId="0" applyFont="1" applyBorder="1" applyAlignment="1"/>
    <xf numFmtId="0" fontId="32" fillId="0" borderId="0" xfId="0" applyFont="1" applyBorder="1" applyAlignment="1"/>
    <xf numFmtId="0" fontId="1" fillId="0" borderId="0" xfId="0" applyFont="1" applyBorder="1" applyAlignment="1">
      <alignment horizontal="left" indent="1"/>
    </xf>
    <xf numFmtId="0" fontId="0" fillId="0" borderId="0" xfId="0" applyBorder="1" applyAlignment="1"/>
    <xf numFmtId="0" fontId="4" fillId="0" borderId="15" xfId="0" applyFont="1" applyBorder="1" applyAlignment="1">
      <alignment horizontal="justify" vertical="center" wrapText="1"/>
    </xf>
    <xf numFmtId="0" fontId="36" fillId="0" borderId="0" xfId="0" applyFont="1" applyBorder="1" applyAlignment="1">
      <alignment horizontal="center"/>
    </xf>
    <xf numFmtId="0" fontId="31" fillId="0" borderId="0" xfId="0" applyFont="1" applyBorder="1" applyAlignment="1">
      <alignment vertical="top"/>
    </xf>
    <xf numFmtId="0" fontId="32" fillId="0" borderId="0" xfId="0" applyFont="1" applyBorder="1" applyAlignment="1">
      <alignment vertical="top"/>
    </xf>
    <xf numFmtId="0" fontId="0" fillId="0" borderId="0" xfId="0" applyBorder="1" applyAlignment="1">
      <alignment vertical="top"/>
    </xf>
    <xf numFmtId="0" fontId="33" fillId="0" borderId="0" xfId="0" applyFont="1" applyBorder="1" applyAlignment="1">
      <alignment horizontal="left" vertical="top" indent="15"/>
    </xf>
    <xf numFmtId="0" fontId="33" fillId="0" borderId="0" xfId="0" applyFont="1" applyBorder="1" applyAlignment="1">
      <alignment vertical="top"/>
    </xf>
    <xf numFmtId="0" fontId="33" fillId="0" borderId="0" xfId="0" applyFont="1" applyAlignment="1"/>
    <xf numFmtId="0" fontId="31" fillId="0" borderId="0" xfId="0" applyFont="1" applyBorder="1" applyAlignment="1">
      <alignment horizontal="center"/>
    </xf>
    <xf numFmtId="180" fontId="7" fillId="0" borderId="3" xfId="0" applyNumberFormat="1" applyFont="1" applyBorder="1" applyAlignment="1">
      <alignment horizontal="right" wrapText="1"/>
    </xf>
    <xf numFmtId="0" fontId="16" fillId="0" borderId="15" xfId="0" applyFont="1" applyBorder="1" applyAlignment="1">
      <alignment horizontal="justify" vertical="center" wrapText="1"/>
    </xf>
    <xf numFmtId="0" fontId="16" fillId="0" borderId="43" xfId="0" applyFont="1" applyBorder="1" applyAlignment="1">
      <alignment horizontal="center" vertical="center" wrapText="1"/>
    </xf>
    <xf numFmtId="0" fontId="8" fillId="0" borderId="43" xfId="0" applyFont="1" applyBorder="1" applyAlignment="1">
      <alignment horizontal="justify" vertical="center" wrapText="1"/>
    </xf>
    <xf numFmtId="0" fontId="8" fillId="0" borderId="28" xfId="0" applyFont="1" applyBorder="1" applyAlignment="1">
      <alignment horizontal="justify" vertical="center" wrapText="1"/>
    </xf>
    <xf numFmtId="3" fontId="8" fillId="0" borderId="5" xfId="0" applyNumberFormat="1" applyFont="1" applyBorder="1" applyAlignment="1">
      <alignment horizontal="right" vertical="center" wrapText="1"/>
    </xf>
    <xf numFmtId="0" fontId="7" fillId="0" borderId="7" xfId="0" applyFont="1" applyBorder="1" applyAlignment="1">
      <alignment horizontal="justify" vertical="center" wrapText="1"/>
    </xf>
    <xf numFmtId="0" fontId="1" fillId="0" borderId="9" xfId="0" applyFont="1" applyBorder="1" applyAlignment="1">
      <alignment horizontal="center" vertical="center" wrapText="1"/>
    </xf>
    <xf numFmtId="0" fontId="7" fillId="0" borderId="9" xfId="0" applyFont="1" applyBorder="1" applyAlignment="1">
      <alignment horizontal="justify" vertical="center" wrapText="1"/>
    </xf>
    <xf numFmtId="0" fontId="7" fillId="0" borderId="3" xfId="0" applyFont="1" applyBorder="1" applyAlignment="1">
      <alignment horizontal="justify" vertical="center" wrapText="1"/>
    </xf>
    <xf numFmtId="3" fontId="7" fillId="0" borderId="2" xfId="0" applyNumberFormat="1" applyFont="1" applyBorder="1" applyAlignment="1">
      <alignment horizontal="right" vertical="center" wrapText="1"/>
    </xf>
    <xf numFmtId="0" fontId="35" fillId="0" borderId="21" xfId="0" applyFont="1" applyBorder="1" applyAlignment="1">
      <alignment horizontal="center" vertical="center" wrapText="1"/>
    </xf>
    <xf numFmtId="0" fontId="48" fillId="0" borderId="0" xfId="0" applyFont="1" applyAlignment="1">
      <alignment horizontal="distributed" vertical="center"/>
    </xf>
    <xf numFmtId="0" fontId="40" fillId="0" borderId="0" xfId="0" applyFont="1" applyAlignment="1">
      <alignment horizontal="distributed" vertical="center"/>
    </xf>
    <xf numFmtId="0" fontId="40" fillId="0" borderId="0" xfId="0" applyFont="1"/>
    <xf numFmtId="3" fontId="58" fillId="0" borderId="8" xfId="0" applyNumberFormat="1" applyFont="1" applyBorder="1" applyAlignment="1">
      <alignment horizontal="right" vertical="center" wrapText="1"/>
    </xf>
    <xf numFmtId="0" fontId="58" fillId="0" borderId="28" xfId="0" applyFont="1" applyBorder="1" applyAlignment="1">
      <alignment horizontal="left" vertical="center" wrapText="1"/>
    </xf>
    <xf numFmtId="3" fontId="58" fillId="0" borderId="2" xfId="0" applyNumberFormat="1" applyFont="1" applyBorder="1" applyAlignment="1">
      <alignment horizontal="right" vertical="center" wrapText="1"/>
    </xf>
    <xf numFmtId="3" fontId="59" fillId="0" borderId="2" xfId="0" applyNumberFormat="1" applyFont="1" applyBorder="1" applyAlignment="1">
      <alignment horizontal="right" vertical="center" wrapText="1"/>
    </xf>
    <xf numFmtId="0" fontId="1" fillId="0" borderId="30" xfId="0" applyFont="1" applyBorder="1" applyAlignment="1">
      <alignment horizontal="center" vertical="center" wrapText="1"/>
    </xf>
    <xf numFmtId="3" fontId="58" fillId="0" borderId="7" xfId="0" applyNumberFormat="1" applyFont="1" applyBorder="1" applyAlignment="1">
      <alignment horizontal="right" vertical="center" wrapText="1"/>
    </xf>
    <xf numFmtId="10" fontId="0" fillId="0" borderId="0" xfId="0" applyNumberFormat="1" applyAlignment="1">
      <alignment vertical="center"/>
    </xf>
    <xf numFmtId="0" fontId="0" fillId="0" borderId="0" xfId="0" applyAlignment="1">
      <alignment vertical="center"/>
    </xf>
    <xf numFmtId="191" fontId="8" fillId="0" borderId="15" xfId="0" applyNumberFormat="1" applyFont="1" applyBorder="1" applyAlignment="1">
      <alignment vertical="center" wrapText="1"/>
    </xf>
    <xf numFmtId="0" fontId="16" fillId="0" borderId="18" xfId="0" applyFont="1" applyBorder="1" applyAlignment="1">
      <alignment horizontal="left" vertical="center" wrapText="1"/>
    </xf>
    <xf numFmtId="191" fontId="8" fillId="0" borderId="18" xfId="0" applyNumberFormat="1" applyFont="1" applyBorder="1" applyAlignment="1">
      <alignment vertical="center" wrapText="1"/>
    </xf>
    <xf numFmtId="0" fontId="7" fillId="0" borderId="31" xfId="0" applyFont="1" applyBorder="1" applyAlignment="1">
      <alignment vertical="center" wrapText="1"/>
    </xf>
    <xf numFmtId="191" fontId="7" fillId="0" borderId="24" xfId="0" applyNumberFormat="1" applyFont="1" applyBorder="1" applyAlignment="1">
      <alignment horizontal="right" vertical="center" wrapText="1"/>
    </xf>
    <xf numFmtId="0" fontId="7" fillId="0" borderId="18" xfId="0" applyFont="1" applyBorder="1" applyAlignment="1">
      <alignment horizontal="left" vertical="center" wrapText="1"/>
    </xf>
    <xf numFmtId="191" fontId="7" fillId="0" borderId="18" xfId="0" applyNumberFormat="1" applyFont="1" applyBorder="1" applyAlignment="1">
      <alignment horizontal="right" vertical="center" wrapText="1"/>
    </xf>
    <xf numFmtId="191" fontId="8" fillId="0" borderId="16" xfId="0" applyNumberFormat="1" applyFont="1" applyBorder="1" applyAlignment="1">
      <alignment horizontal="right" vertical="center" wrapText="1"/>
    </xf>
    <xf numFmtId="0" fontId="16" fillId="0" borderId="11" xfId="0" applyFont="1" applyBorder="1" applyAlignment="1">
      <alignment horizontal="center" vertical="center" wrapText="1"/>
    </xf>
    <xf numFmtId="191" fontId="8" fillId="0" borderId="11" xfId="0" applyNumberFormat="1" applyFont="1" applyBorder="1" applyAlignment="1">
      <alignment horizontal="right" vertical="center" wrapText="1"/>
    </xf>
    <xf numFmtId="0" fontId="7" fillId="0" borderId="29" xfId="0" applyFont="1" applyBorder="1" applyAlignment="1">
      <alignment vertical="center" wrapText="1"/>
    </xf>
    <xf numFmtId="0" fontId="67" fillId="0" borderId="0" xfId="0" applyFont="1"/>
    <xf numFmtId="0" fontId="67" fillId="0" borderId="0" xfId="0" applyFont="1" applyAlignment="1">
      <alignment vertical="center"/>
    </xf>
    <xf numFmtId="0" fontId="30" fillId="0" borderId="0" xfId="0" applyFont="1" applyAlignment="1">
      <alignment horizontal="justify" vertical="center"/>
    </xf>
    <xf numFmtId="0" fontId="67" fillId="0" borderId="0" xfId="0" applyFont="1" applyAlignment="1">
      <alignment horizontal="left" vertical="center"/>
    </xf>
    <xf numFmtId="0" fontId="67" fillId="0" borderId="0" xfId="0" applyFont="1" applyAlignment="1">
      <alignment horizontal="justify"/>
    </xf>
    <xf numFmtId="0" fontId="67" fillId="0" borderId="0" xfId="0" applyFont="1" applyAlignment="1">
      <alignment horizontal="left"/>
    </xf>
    <xf numFmtId="0" fontId="68" fillId="0" borderId="0" xfId="0" applyFont="1"/>
    <xf numFmtId="3" fontId="27" fillId="0" borderId="14" xfId="0" applyNumberFormat="1" applyFont="1" applyBorder="1" applyAlignment="1">
      <alignment horizontal="right" vertical="center" wrapText="1"/>
    </xf>
    <xf numFmtId="0" fontId="16" fillId="0" borderId="21" xfId="0" applyFont="1" applyBorder="1" applyAlignment="1">
      <alignment horizontal="center" vertical="center" wrapText="1"/>
    </xf>
    <xf numFmtId="179" fontId="8" fillId="0" borderId="11" xfId="0" applyNumberFormat="1" applyFont="1" applyBorder="1" applyAlignment="1">
      <alignment horizontal="right" vertical="center" wrapText="1"/>
    </xf>
    <xf numFmtId="0" fontId="7" fillId="0" borderId="22" xfId="0" applyFont="1" applyBorder="1" applyAlignment="1">
      <alignment vertical="center" wrapText="1"/>
    </xf>
    <xf numFmtId="3" fontId="27" fillId="0" borderId="30" xfId="0" applyNumberFormat="1" applyFont="1" applyBorder="1" applyAlignment="1">
      <alignment horizontal="right" vertical="center" wrapText="1"/>
    </xf>
    <xf numFmtId="0" fontId="16" fillId="0" borderId="19" xfId="0" applyFont="1" applyBorder="1" applyAlignment="1">
      <alignment vertical="center" wrapText="1"/>
    </xf>
    <xf numFmtId="3" fontId="8" fillId="0" borderId="18" xfId="0" applyNumberFormat="1" applyFont="1" applyBorder="1" applyAlignment="1">
      <alignment horizontal="right" vertical="center" wrapText="1"/>
    </xf>
    <xf numFmtId="0" fontId="7" fillId="0" borderId="26" xfId="0" applyFont="1" applyBorder="1" applyAlignment="1">
      <alignment vertical="center" wrapText="1"/>
    </xf>
    <xf numFmtId="0" fontId="1" fillId="0" borderId="19" xfId="0" applyFont="1" applyBorder="1" applyAlignment="1">
      <alignment horizontal="center" vertical="center" wrapText="1"/>
    </xf>
    <xf numFmtId="191" fontId="8" fillId="0" borderId="8" xfId="0" applyNumberFormat="1" applyFont="1" applyBorder="1" applyAlignment="1">
      <alignment horizontal="right" vertical="center" wrapText="1"/>
    </xf>
    <xf numFmtId="0" fontId="16" fillId="0" borderId="2" xfId="0" applyFont="1" applyBorder="1" applyAlignment="1">
      <alignment horizontal="center" vertical="center" wrapText="1"/>
    </xf>
    <xf numFmtId="191" fontId="8" fillId="0" borderId="2" xfId="0" applyNumberFormat="1" applyFont="1" applyBorder="1" applyAlignment="1">
      <alignment horizontal="right" vertical="center" wrapText="1"/>
    </xf>
    <xf numFmtId="0" fontId="7" fillId="0" borderId="7" xfId="0" applyFont="1" applyBorder="1" applyAlignment="1">
      <alignment vertical="center" wrapText="1"/>
    </xf>
    <xf numFmtId="191" fontId="7" fillId="0" borderId="8" xfId="0" applyNumberFormat="1" applyFont="1" applyBorder="1" applyAlignment="1">
      <alignment vertical="center" wrapText="1"/>
    </xf>
    <xf numFmtId="0" fontId="7" fillId="0" borderId="2" xfId="0" applyFont="1" applyBorder="1" applyAlignment="1">
      <alignment vertical="center" wrapText="1"/>
    </xf>
    <xf numFmtId="191" fontId="7" fillId="0" borderId="3" xfId="0" applyNumberFormat="1" applyFont="1" applyBorder="1" applyAlignment="1">
      <alignment vertical="center" wrapText="1"/>
    </xf>
    <xf numFmtId="0" fontId="7" fillId="0" borderId="10" xfId="0" applyFont="1" applyBorder="1" applyAlignment="1">
      <alignment vertical="center" wrapText="1"/>
    </xf>
    <xf numFmtId="191" fontId="8" fillId="0" borderId="14" xfId="0" applyNumberFormat="1" applyFont="1" applyBorder="1" applyAlignment="1">
      <alignment horizontal="right" vertical="center" wrapText="1"/>
    </xf>
    <xf numFmtId="191" fontId="8" fillId="0" borderId="21" xfId="0" applyNumberFormat="1" applyFont="1" applyBorder="1" applyAlignment="1">
      <alignment horizontal="right" vertical="center" wrapText="1"/>
    </xf>
    <xf numFmtId="3" fontId="8" fillId="0" borderId="8" xfId="0" applyNumberFormat="1" applyFont="1" applyBorder="1" applyAlignment="1">
      <alignment horizontal="right" vertical="center" wrapText="1"/>
    </xf>
    <xf numFmtId="0" fontId="16" fillId="0" borderId="2" xfId="0" applyFont="1" applyBorder="1" applyAlignment="1">
      <alignment vertical="center" wrapText="1"/>
    </xf>
    <xf numFmtId="3" fontId="8" fillId="0" borderId="2" xfId="0" applyNumberFormat="1" applyFont="1" applyBorder="1" applyAlignment="1">
      <alignment horizontal="right" vertical="center" wrapText="1"/>
    </xf>
    <xf numFmtId="0" fontId="0" fillId="0" borderId="38" xfId="0" applyBorder="1" applyAlignment="1">
      <alignment horizontal="center" vertical="center"/>
    </xf>
    <xf numFmtId="0" fontId="0" fillId="0" borderId="32" xfId="0" applyBorder="1" applyAlignment="1">
      <alignment horizontal="center" vertical="center"/>
    </xf>
    <xf numFmtId="191" fontId="11" fillId="0" borderId="12" xfId="0" applyNumberFormat="1" applyFont="1" applyBorder="1" applyAlignment="1">
      <alignment horizontal="right" wrapText="1"/>
    </xf>
    <xf numFmtId="191" fontId="11" fillId="0" borderId="28" xfId="0" applyNumberFormat="1" applyFont="1" applyBorder="1" applyAlignment="1">
      <alignment horizontal="right" wrapText="1"/>
    </xf>
    <xf numFmtId="191" fontId="28" fillId="0" borderId="28" xfId="0" applyNumberFormat="1" applyFont="1" applyBorder="1" applyAlignment="1">
      <alignment horizontal="center" wrapText="1"/>
    </xf>
    <xf numFmtId="191" fontId="28" fillId="0" borderId="28" xfId="0" applyNumberFormat="1" applyFont="1" applyBorder="1" applyAlignment="1">
      <alignment horizontal="right" wrapText="1"/>
    </xf>
    <xf numFmtId="191" fontId="28" fillId="0" borderId="44" xfId="0" applyNumberFormat="1" applyFont="1" applyBorder="1" applyAlignment="1">
      <alignment horizontal="right" wrapText="1"/>
    </xf>
    <xf numFmtId="191" fontId="11" fillId="0" borderId="8" xfId="0" applyNumberFormat="1" applyFont="1" applyBorder="1" applyAlignment="1">
      <alignment horizontal="right" wrapText="1"/>
    </xf>
    <xf numFmtId="191" fontId="11" fillId="0" borderId="3" xfId="0" applyNumberFormat="1" applyFont="1" applyBorder="1" applyAlignment="1">
      <alignment horizontal="right" wrapText="1"/>
    </xf>
    <xf numFmtId="191" fontId="11" fillId="0" borderId="3" xfId="0" applyNumberFormat="1" applyFont="1" applyBorder="1" applyAlignment="1">
      <alignment horizontal="justify" wrapText="1"/>
    </xf>
    <xf numFmtId="191" fontId="11" fillId="0" borderId="10" xfId="0" applyNumberFormat="1" applyFont="1" applyBorder="1" applyAlignment="1">
      <alignment horizontal="right" wrapText="1"/>
    </xf>
    <xf numFmtId="3" fontId="11" fillId="0" borderId="3" xfId="0" applyNumberFormat="1" applyFont="1" applyBorder="1" applyAlignment="1">
      <alignment horizontal="right" wrapText="1"/>
    </xf>
    <xf numFmtId="191" fontId="11" fillId="0" borderId="3" xfId="0" applyNumberFormat="1" applyFont="1" applyBorder="1" applyAlignment="1">
      <alignment wrapText="1"/>
    </xf>
    <xf numFmtId="191" fontId="11" fillId="0" borderId="3" xfId="0" applyNumberFormat="1" applyFont="1" applyBorder="1" applyAlignment="1">
      <alignment horizontal="left" wrapText="1" indent="1"/>
    </xf>
    <xf numFmtId="191" fontId="11" fillId="0" borderId="3" xfId="0" applyNumberFormat="1" applyFont="1" applyBorder="1" applyAlignment="1">
      <alignment horizontal="left" wrapText="1" indent="2"/>
    </xf>
    <xf numFmtId="191" fontId="28" fillId="0" borderId="3" xfId="0" applyNumberFormat="1" applyFont="1" applyBorder="1" applyAlignment="1">
      <alignment wrapText="1"/>
    </xf>
    <xf numFmtId="191" fontId="28" fillId="0" borderId="3" xfId="0" applyNumberFormat="1" applyFont="1" applyBorder="1" applyAlignment="1">
      <alignment horizontal="right" wrapText="1"/>
    </xf>
    <xf numFmtId="191" fontId="28" fillId="0" borderId="10" xfId="0" applyNumberFormat="1" applyFont="1" applyBorder="1" applyAlignment="1">
      <alignment horizontal="right" wrapText="1"/>
    </xf>
    <xf numFmtId="191" fontId="28" fillId="0" borderId="3" xfId="0" applyNumberFormat="1" applyFont="1" applyBorder="1" applyAlignment="1">
      <alignment horizontal="center" wrapText="1"/>
    </xf>
    <xf numFmtId="191" fontId="8" fillId="0" borderId="24" xfId="0" applyNumberFormat="1" applyFont="1" applyBorder="1" applyAlignment="1">
      <alignment horizontal="right" vertical="center" wrapText="1"/>
    </xf>
    <xf numFmtId="191" fontId="16" fillId="0" borderId="3" xfId="0" applyNumberFormat="1" applyFont="1" applyBorder="1" applyAlignment="1">
      <alignment vertical="center" wrapText="1"/>
    </xf>
    <xf numFmtId="191" fontId="8" fillId="0" borderId="3" xfId="0" applyNumberFormat="1" applyFont="1" applyBorder="1" applyAlignment="1">
      <alignment horizontal="right" vertical="center" wrapText="1"/>
    </xf>
    <xf numFmtId="191" fontId="8" fillId="0" borderId="0" xfId="0" applyNumberFormat="1" applyFont="1" applyBorder="1" applyAlignment="1">
      <alignment horizontal="right" vertical="center" wrapText="1"/>
    </xf>
    <xf numFmtId="191" fontId="8" fillId="0" borderId="7" xfId="0" applyNumberFormat="1" applyFont="1" applyBorder="1" applyAlignment="1">
      <alignment vertical="center" wrapText="1"/>
    </xf>
    <xf numFmtId="0" fontId="18" fillId="0" borderId="0" xfId="0" applyFont="1" applyAlignment="1">
      <alignment vertical="center"/>
    </xf>
    <xf numFmtId="191" fontId="16" fillId="0" borderId="11" xfId="0" applyNumberFormat="1" applyFont="1" applyBorder="1" applyAlignment="1">
      <alignment horizontal="center" vertical="center" wrapText="1"/>
    </xf>
    <xf numFmtId="191" fontId="8" fillId="0" borderId="29" xfId="0" applyNumberFormat="1" applyFont="1" applyBorder="1" applyAlignment="1">
      <alignment horizontal="right" vertical="center" wrapText="1"/>
    </xf>
    <xf numFmtId="0" fontId="16" fillId="0" borderId="14" xfId="0" applyFont="1" applyBorder="1" applyAlignment="1">
      <alignment horizontal="center" vertical="center" wrapText="1"/>
    </xf>
    <xf numFmtId="0" fontId="8" fillId="0" borderId="22" xfId="0" applyFont="1" applyBorder="1" applyAlignment="1">
      <alignment horizontal="center" vertical="center" wrapText="1"/>
    </xf>
    <xf numFmtId="191" fontId="11" fillId="0" borderId="14" xfId="0" applyNumberFormat="1" applyFont="1" applyBorder="1" applyAlignment="1">
      <alignment horizontal="right" vertical="center" wrapText="1"/>
    </xf>
    <xf numFmtId="191" fontId="11" fillId="0" borderId="11" xfId="0" applyNumberFormat="1" applyFont="1" applyBorder="1" applyAlignment="1">
      <alignment horizontal="right" vertical="center" wrapText="1"/>
    </xf>
    <xf numFmtId="191" fontId="16" fillId="0" borderId="11" xfId="0" applyNumberFormat="1" applyFont="1" applyBorder="1" applyAlignment="1">
      <alignment horizontal="justify" vertical="center" wrapText="1"/>
    </xf>
    <xf numFmtId="191" fontId="28" fillId="0" borderId="11" xfId="0" applyNumberFormat="1" applyFont="1" applyBorder="1" applyAlignment="1">
      <alignment horizontal="right" vertical="center" wrapText="1"/>
    </xf>
    <xf numFmtId="191" fontId="28" fillId="0" borderId="29" xfId="0" applyNumberFormat="1" applyFont="1" applyBorder="1" applyAlignment="1">
      <alignment horizontal="right" vertical="center" wrapText="1"/>
    </xf>
    <xf numFmtId="0" fontId="67" fillId="0" borderId="0" xfId="0" applyFont="1" applyAlignment="1">
      <alignment horizontal="right" vertical="center"/>
    </xf>
    <xf numFmtId="0" fontId="4" fillId="0" borderId="45" xfId="0" applyFont="1" applyBorder="1" applyAlignment="1">
      <alignment horizontal="left" vertical="top" wrapText="1"/>
    </xf>
    <xf numFmtId="0" fontId="1" fillId="0" borderId="26" xfId="0" applyFont="1" applyBorder="1" applyAlignment="1">
      <alignment horizontal="center" vertical="center" wrapText="1"/>
    </xf>
    <xf numFmtId="0" fontId="0" fillId="0" borderId="33" xfId="0" applyBorder="1" applyAlignment="1">
      <alignment horizontal="center" vertical="center"/>
    </xf>
    <xf numFmtId="0" fontId="0" fillId="0" borderId="33" xfId="0" applyBorder="1" applyAlignment="1">
      <alignment horizontal="center" vertical="center" wrapText="1"/>
    </xf>
    <xf numFmtId="0" fontId="1" fillId="0" borderId="4"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6" xfId="0" applyFont="1" applyBorder="1" applyAlignment="1">
      <alignment horizontal="justify" vertical="center" wrapText="1"/>
    </xf>
    <xf numFmtId="0" fontId="18" fillId="0" borderId="4"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45" xfId="0" applyFont="1" applyBorder="1" applyAlignment="1">
      <alignment horizontal="left" vertical="center" wrapText="1"/>
    </xf>
    <xf numFmtId="0" fontId="4" fillId="0" borderId="45" xfId="0" applyFont="1" applyBorder="1" applyAlignment="1">
      <alignment horizontal="left" vertical="center" wrapText="1"/>
    </xf>
    <xf numFmtId="0" fontId="16"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1" fillId="0" borderId="14" xfId="0" applyFont="1" applyBorder="1" applyAlignment="1">
      <alignment horizontal="center" vertical="center" wrapText="1"/>
    </xf>
    <xf numFmtId="191" fontId="1" fillId="0" borderId="11" xfId="0" applyNumberFormat="1" applyFont="1" applyBorder="1" applyAlignment="1">
      <alignment horizontal="right" vertical="center"/>
    </xf>
    <xf numFmtId="191" fontId="1" fillId="0" borderId="22" xfId="0" applyNumberFormat="1" applyFont="1" applyBorder="1" applyAlignment="1">
      <alignment horizontal="right" vertical="center"/>
    </xf>
    <xf numFmtId="0" fontId="1" fillId="0" borderId="0" xfId="0" applyFont="1" applyAlignment="1">
      <alignment vertical="center"/>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3" fontId="8" fillId="0" borderId="21" xfId="0" applyNumberFormat="1" applyFont="1" applyBorder="1" applyAlignment="1">
      <alignment horizontal="right" vertical="center" wrapText="1"/>
    </xf>
    <xf numFmtId="0" fontId="1" fillId="0" borderId="19" xfId="0" applyFont="1" applyBorder="1" applyAlignment="1">
      <alignment horizontal="distributed" vertical="center" wrapText="1"/>
    </xf>
    <xf numFmtId="183" fontId="1" fillId="0" borderId="19" xfId="0" applyNumberFormat="1" applyFont="1" applyBorder="1" applyAlignment="1">
      <alignment horizontal="distributed" vertical="center" wrapText="1"/>
    </xf>
    <xf numFmtId="0" fontId="43" fillId="0" borderId="0" xfId="0" applyFont="1" applyAlignment="1">
      <alignment horizontal="center"/>
    </xf>
    <xf numFmtId="0" fontId="50" fillId="0" borderId="0" xfId="0" applyFont="1" applyAlignment="1">
      <alignment horizontal="center"/>
    </xf>
    <xf numFmtId="0" fontId="48" fillId="0" borderId="0" xfId="0" applyFont="1" applyAlignment="1">
      <alignment horizontal="center"/>
    </xf>
    <xf numFmtId="0" fontId="52" fillId="0" borderId="0" xfId="0" applyFont="1" applyAlignment="1">
      <alignment horizontal="center"/>
    </xf>
    <xf numFmtId="0" fontId="49" fillId="0" borderId="0" xfId="0" applyFont="1" applyAlignment="1">
      <alignment horizontal="center"/>
    </xf>
    <xf numFmtId="0" fontId="51" fillId="0" borderId="0" xfId="0" applyFont="1" applyAlignment="1">
      <alignment horizontal="distributed"/>
    </xf>
    <xf numFmtId="0" fontId="67" fillId="0" borderId="0" xfId="0" applyFont="1" applyAlignment="1">
      <alignment horizontal="center"/>
    </xf>
    <xf numFmtId="0" fontId="65" fillId="0" borderId="0" xfId="0" applyFont="1" applyAlignment="1">
      <alignment horizontal="center"/>
    </xf>
    <xf numFmtId="0" fontId="66" fillId="0" borderId="0" xfId="0" applyFont="1" applyAlignment="1">
      <alignment horizontal="center"/>
    </xf>
    <xf numFmtId="0" fontId="40" fillId="0" borderId="0" xfId="0" applyFont="1" applyAlignment="1">
      <alignment horizontal="center"/>
    </xf>
    <xf numFmtId="0" fontId="12"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horizontal="left" vertical="top" wrapText="1"/>
    </xf>
    <xf numFmtId="0" fontId="29" fillId="0" borderId="0" xfId="0" applyFont="1" applyAlignment="1">
      <alignment horizontal="center"/>
    </xf>
    <xf numFmtId="0" fontId="15" fillId="0" borderId="0" xfId="0" applyFont="1" applyAlignment="1">
      <alignment horizontal="center"/>
    </xf>
    <xf numFmtId="0" fontId="32" fillId="0" borderId="0" xfId="0" applyFont="1" applyAlignment="1">
      <alignment horizontal="center"/>
    </xf>
    <xf numFmtId="0" fontId="28" fillId="0" borderId="0" xfId="0" applyFont="1" applyBorder="1" applyAlignment="1">
      <alignment horizontal="left" vertical="top" wrapText="1"/>
    </xf>
    <xf numFmtId="0" fontId="11" fillId="0" borderId="0" xfId="0" applyFont="1" applyBorder="1" applyAlignment="1">
      <alignment horizontal="justify" vertical="top" wrapText="1"/>
    </xf>
    <xf numFmtId="0" fontId="11" fillId="0" borderId="0" xfId="0" applyFont="1" applyBorder="1" applyAlignment="1">
      <alignment vertical="top" wrapText="1"/>
    </xf>
    <xf numFmtId="0" fontId="28" fillId="0" borderId="0" xfId="0" applyFont="1" applyBorder="1" applyAlignment="1">
      <alignment horizontal="left"/>
    </xf>
    <xf numFmtId="0" fontId="13" fillId="0" borderId="0" xfId="0" applyFont="1" applyBorder="1" applyAlignment="1">
      <alignment horizontal="left" vertical="top" wrapText="1"/>
    </xf>
    <xf numFmtId="0" fontId="57" fillId="0" borderId="23" xfId="0" applyFont="1" applyBorder="1" applyAlignment="1">
      <alignment horizontal="left" vertical="top" wrapText="1"/>
    </xf>
    <xf numFmtId="0" fontId="57" fillId="0" borderId="22" xfId="0" applyFont="1" applyBorder="1" applyAlignment="1">
      <alignment horizontal="left" vertical="top" wrapText="1"/>
    </xf>
    <xf numFmtId="0" fontId="57" fillId="0" borderId="0" xfId="0" applyFont="1" applyBorder="1" applyAlignment="1">
      <alignment horizontal="left" vertical="top" wrapText="1"/>
    </xf>
    <xf numFmtId="0" fontId="57" fillId="0" borderId="7" xfId="0" applyFont="1" applyBorder="1" applyAlignment="1">
      <alignment horizontal="left" vertical="top" wrapText="1"/>
    </xf>
    <xf numFmtId="0" fontId="30" fillId="0" borderId="0" xfId="0" applyFont="1" applyFill="1" applyBorder="1" applyAlignment="1">
      <alignment horizontal="center" wrapText="1"/>
    </xf>
    <xf numFmtId="0" fontId="57" fillId="0" borderId="25" xfId="0" applyFont="1" applyBorder="1" applyAlignment="1">
      <alignment horizontal="left" vertical="top" wrapText="1"/>
    </xf>
    <xf numFmtId="0" fontId="57" fillId="0" borderId="26" xfId="0" applyFont="1" applyBorder="1" applyAlignment="1">
      <alignment horizontal="left" vertical="top" wrapText="1"/>
    </xf>
    <xf numFmtId="0" fontId="57" fillId="0" borderId="24" xfId="0" applyFont="1" applyBorder="1" applyAlignment="1">
      <alignment horizontal="center" vertical="top" wrapText="1"/>
    </xf>
    <xf numFmtId="0" fontId="57" fillId="0" borderId="15" xfId="0" applyFont="1" applyBorder="1" applyAlignment="1">
      <alignment horizontal="center" vertical="top" wrapText="1"/>
    </xf>
    <xf numFmtId="0" fontId="31" fillId="0" borderId="23" xfId="0" applyFont="1" applyBorder="1" applyAlignment="1"/>
    <xf numFmtId="0" fontId="31" fillId="0" borderId="0" xfId="0" applyFont="1" applyBorder="1" applyAlignment="1"/>
    <xf numFmtId="0" fontId="32" fillId="0" borderId="0" xfId="0" applyFont="1" applyBorder="1" applyAlignment="1"/>
    <xf numFmtId="0" fontId="4" fillId="0" borderId="10" xfId="0" applyFont="1" applyBorder="1" applyAlignment="1">
      <alignment horizontal="left" vertical="top" wrapText="1"/>
    </xf>
    <xf numFmtId="0" fontId="1" fillId="0" borderId="10" xfId="0" applyFont="1" applyBorder="1" applyAlignment="1">
      <alignment horizontal="left" vertical="top" wrapText="1"/>
    </xf>
    <xf numFmtId="0" fontId="39" fillId="0" borderId="0" xfId="0" applyFont="1" applyAlignment="1">
      <alignment horizontal="center"/>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18"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52" xfId="0" applyFont="1" applyBorder="1" applyAlignment="1">
      <alignment horizontal="distributed" vertical="center" wrapText="1"/>
    </xf>
    <xf numFmtId="0" fontId="1" fillId="0" borderId="37" xfId="0" applyFont="1" applyBorder="1" applyAlignment="1">
      <alignment horizontal="distributed" wrapText="1"/>
    </xf>
    <xf numFmtId="0" fontId="1" fillId="0" borderId="53" xfId="0" applyFont="1" applyBorder="1" applyAlignment="1">
      <alignment horizontal="distributed" wrapText="1"/>
    </xf>
    <xf numFmtId="0" fontId="1" fillId="0" borderId="34" xfId="0" applyFont="1" applyBorder="1" applyAlignment="1">
      <alignment horizontal="distributed" wrapText="1"/>
    </xf>
    <xf numFmtId="0" fontId="1" fillId="0" borderId="3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Border="1" applyAlignment="1">
      <alignment horizontal="center" vertical="center" wrapText="1"/>
    </xf>
    <xf numFmtId="0" fontId="32" fillId="0" borderId="0" xfId="0" applyFont="1" applyBorder="1" applyAlignment="1">
      <alignment horizont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0" fontId="1" fillId="0" borderId="18"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9" xfId="0" applyBorder="1" applyAlignment="1">
      <alignment vertical="center"/>
    </xf>
    <xf numFmtId="0" fontId="36" fillId="0" borderId="0" xfId="0" applyFont="1" applyBorder="1" applyAlignment="1">
      <alignment horizontal="center"/>
    </xf>
    <xf numFmtId="0" fontId="34" fillId="0" borderId="18" xfId="0" applyFont="1" applyBorder="1" applyAlignment="1">
      <alignment horizontal="right" vertical="center" wrapText="1"/>
    </xf>
    <xf numFmtId="0" fontId="34" fillId="0" borderId="11" xfId="0" applyFont="1" applyBorder="1" applyAlignment="1">
      <alignment horizontal="right" vertical="center" wrapText="1"/>
    </xf>
    <xf numFmtId="0" fontId="35" fillId="0" borderId="19"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29" xfId="0" applyFont="1" applyBorder="1" applyAlignment="1">
      <alignment horizontal="center" vertical="center" wrapText="1"/>
    </xf>
    <xf numFmtId="0" fontId="1" fillId="0" borderId="51" xfId="0" applyFont="1" applyBorder="1" applyAlignment="1">
      <alignment horizontal="center" vertical="center"/>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2" xfId="0" applyFont="1" applyBorder="1" applyAlignment="1">
      <alignment horizontal="center" vertical="center" wrapText="1"/>
    </xf>
    <xf numFmtId="0" fontId="35" fillId="0" borderId="54"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52"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52" xfId="0" applyFont="1" applyBorder="1" applyAlignment="1">
      <alignment horizontal="center" vertical="center" wrapText="1"/>
    </xf>
    <xf numFmtId="0" fontId="35" fillId="0" borderId="51" xfId="0" applyFont="1" applyBorder="1" applyAlignment="1">
      <alignment horizontal="center" vertical="center" wrapText="1"/>
    </xf>
    <xf numFmtId="0" fontId="53" fillId="0" borderId="0" xfId="0" applyFont="1" applyAlignment="1">
      <alignment horizontal="center"/>
    </xf>
    <xf numFmtId="0" fontId="33" fillId="0" borderId="18" xfId="0" applyFont="1" applyBorder="1" applyAlignment="1">
      <alignment horizontal="distributed" vertical="center" wrapText="1"/>
    </xf>
    <xf numFmtId="0" fontId="33" fillId="0" borderId="52" xfId="0" applyFont="1" applyBorder="1" applyAlignment="1">
      <alignment horizontal="distributed" vertical="center"/>
    </xf>
    <xf numFmtId="0" fontId="33" fillId="0" borderId="37" xfId="0" applyFont="1" applyBorder="1" applyAlignment="1">
      <alignment horizontal="center" vertical="center"/>
    </xf>
    <xf numFmtId="0" fontId="7" fillId="0" borderId="53" xfId="0" applyFont="1" applyBorder="1" applyAlignment="1">
      <alignment horizontal="center" vertical="center"/>
    </xf>
    <xf numFmtId="0" fontId="7" fillId="0" borderId="34" xfId="0" applyFont="1" applyBorder="1" applyAlignment="1">
      <alignment horizontal="center" vertical="center"/>
    </xf>
    <xf numFmtId="0" fontId="33" fillId="0" borderId="38" xfId="0" applyFont="1" applyBorder="1" applyAlignment="1">
      <alignment horizontal="center" vertical="center"/>
    </xf>
    <xf numFmtId="0" fontId="33" fillId="0" borderId="57" xfId="0" applyFont="1" applyBorder="1" applyAlignment="1">
      <alignment horizontal="center" vertical="center"/>
    </xf>
    <xf numFmtId="0" fontId="33" fillId="0" borderId="33" xfId="0" applyFont="1" applyBorder="1" applyAlignment="1">
      <alignment horizontal="center" vertical="center"/>
    </xf>
    <xf numFmtId="0" fontId="33" fillId="0" borderId="1" xfId="0" applyFont="1" applyBorder="1" applyAlignment="1">
      <alignment horizontal="center" vertical="center"/>
    </xf>
    <xf numFmtId="0" fontId="31" fillId="0" borderId="0" xfId="0" applyFont="1" applyBorder="1" applyAlignment="1">
      <alignment horizontal="center"/>
    </xf>
    <xf numFmtId="0" fontId="33" fillId="0" borderId="32" xfId="0" applyFont="1" applyBorder="1" applyAlignment="1">
      <alignment horizontal="center" vertical="center" wrapText="1"/>
    </xf>
    <xf numFmtId="0" fontId="33" fillId="0" borderId="58"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4" xfId="0" applyFont="1" applyBorder="1" applyAlignment="1">
      <alignment horizontal="center" vertical="center"/>
    </xf>
    <xf numFmtId="0" fontId="15" fillId="0" borderId="0" xfId="0" applyFont="1" applyBorder="1" applyAlignment="1">
      <alignment horizontal="center"/>
    </xf>
    <xf numFmtId="0" fontId="33" fillId="0" borderId="0" xfId="0" applyFont="1" applyBorder="1" applyAlignment="1">
      <alignment horizontal="right"/>
    </xf>
    <xf numFmtId="0" fontId="18" fillId="0" borderId="1"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57" xfId="0" applyFont="1" applyBorder="1" applyAlignment="1">
      <alignment horizontal="center" vertical="center" wrapText="1"/>
    </xf>
    <xf numFmtId="0" fontId="18" fillId="0" borderId="60"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8" fillId="0" borderId="32"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35" xfId="0" applyFont="1" applyBorder="1" applyAlignment="1">
      <alignment horizontal="center" vertical="center" wrapText="1"/>
    </xf>
    <xf numFmtId="191" fontId="18" fillId="0" borderId="1" xfId="0" applyNumberFormat="1" applyFont="1" applyBorder="1" applyAlignment="1">
      <alignment horizontal="center" vertical="center" wrapText="1"/>
    </xf>
    <xf numFmtId="191" fontId="18" fillId="0" borderId="59" xfId="0" applyNumberFormat="1" applyFont="1" applyBorder="1" applyAlignment="1">
      <alignment horizontal="center" vertical="center" wrapText="1"/>
    </xf>
    <xf numFmtId="0" fontId="14" fillId="0" borderId="0" xfId="0" applyFont="1" applyAlignment="1">
      <alignment horizontal="left"/>
    </xf>
  </cellXfs>
  <cellStyles count="6">
    <cellStyle name="eng" xfId="1"/>
    <cellStyle name="lu" xfId="2"/>
    <cellStyle name="Normal - Style1" xfId="3"/>
    <cellStyle name="Normal_Basic Assumptions" xfId="4"/>
    <cellStyle name="一般" xfId="0" builtinId="0"/>
    <cellStyle name="貨幣[0]_Apply"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85725</xdr:rowOff>
    </xdr:from>
    <xdr:to>
      <xdr:col>1</xdr:col>
      <xdr:colOff>0</xdr:colOff>
      <xdr:row>19</xdr:row>
      <xdr:rowOff>180975</xdr:rowOff>
    </xdr:to>
    <xdr:sp macro="" textlink="">
      <xdr:nvSpPr>
        <xdr:cNvPr id="7169" name="Text Box 1">
          <a:extLst>
            <a:ext uri="{FF2B5EF4-FFF2-40B4-BE49-F238E27FC236}">
              <a16:creationId xmlns:a16="http://schemas.microsoft.com/office/drawing/2014/main" id="{5814B48A-9663-40AA-B10E-B59977025352}"/>
            </a:ext>
          </a:extLst>
        </xdr:cNvPr>
        <xdr:cNvSpPr txBox="1">
          <a:spLocks noChangeArrowheads="1"/>
        </xdr:cNvSpPr>
      </xdr:nvSpPr>
      <xdr:spPr bwMode="auto">
        <a:xfrm>
          <a:off x="85725" y="790575"/>
          <a:ext cx="323850" cy="8591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zh-TW" altLang="en-US" sz="1200" b="0" i="0" u="none" strike="noStrike" baseline="0">
              <a:solidFill>
                <a:srgbClr val="000000"/>
              </a:solidFill>
              <a:latin typeface="標楷體"/>
              <a:ea typeface="標楷體"/>
            </a:rPr>
            <a:t>中華民國97年度學產基金附屬單位預算（非營業部分）（法定預算）</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tabSelected="1" topLeftCell="A10" workbookViewId="0">
      <selection activeCell="D14" sqref="D14"/>
    </sheetView>
  </sheetViews>
  <sheetFormatPr defaultRowHeight="16.5"/>
  <sheetData>
    <row r="1" spans="1:9" ht="55.5" customHeight="1">
      <c r="A1" s="2"/>
      <c r="B1" s="1"/>
      <c r="C1" s="1"/>
      <c r="D1" s="1"/>
      <c r="E1" s="1"/>
      <c r="F1" s="1"/>
      <c r="G1" s="1"/>
      <c r="H1" s="1"/>
      <c r="I1" s="1"/>
    </row>
    <row r="2" spans="1:9" ht="33" customHeight="1">
      <c r="A2" s="455" t="s">
        <v>223</v>
      </c>
      <c r="B2" s="455"/>
      <c r="C2" s="455"/>
      <c r="D2" s="455"/>
      <c r="E2" s="455"/>
      <c r="F2" s="455"/>
      <c r="G2" s="455"/>
      <c r="H2" s="455"/>
      <c r="I2" s="455"/>
    </row>
    <row r="3" spans="1:9" ht="33" customHeight="1">
      <c r="A3" s="165"/>
      <c r="B3" s="165"/>
      <c r="C3" s="165"/>
      <c r="D3" s="165"/>
      <c r="E3" s="165"/>
      <c r="F3" s="165"/>
      <c r="G3" s="165"/>
      <c r="H3" s="165"/>
      <c r="I3" s="165"/>
    </row>
    <row r="4" spans="1:9" ht="33" customHeight="1">
      <c r="A4" s="140"/>
      <c r="B4" s="140"/>
      <c r="C4" s="140"/>
      <c r="D4" s="140"/>
      <c r="E4" s="140"/>
      <c r="F4" s="140"/>
      <c r="G4" s="140"/>
      <c r="H4" s="140"/>
      <c r="I4" s="140"/>
    </row>
    <row r="5" spans="1:9" ht="48.75" customHeight="1">
      <c r="A5" s="456" t="s">
        <v>467</v>
      </c>
      <c r="B5" s="456"/>
      <c r="C5" s="456"/>
      <c r="D5" s="456"/>
      <c r="E5" s="456"/>
      <c r="F5" s="456"/>
      <c r="G5" s="456"/>
      <c r="H5" s="456"/>
      <c r="I5" s="456"/>
    </row>
    <row r="6" spans="1:9" ht="32.25">
      <c r="A6" s="142"/>
      <c r="B6" s="142"/>
      <c r="C6" s="142"/>
      <c r="D6" s="142"/>
      <c r="E6" s="142"/>
      <c r="F6" s="142"/>
      <c r="G6" s="142"/>
      <c r="H6" s="142"/>
      <c r="I6" s="142"/>
    </row>
    <row r="7" spans="1:9" ht="51.75" customHeight="1">
      <c r="A7" s="167"/>
      <c r="B7" s="458" t="s">
        <v>161</v>
      </c>
      <c r="C7" s="458"/>
      <c r="D7" s="458"/>
      <c r="E7" s="458"/>
      <c r="F7" s="458"/>
      <c r="G7" s="458"/>
      <c r="H7" s="458"/>
      <c r="I7" s="167"/>
    </row>
    <row r="8" spans="1:9" ht="51.75" customHeight="1">
      <c r="A8" s="167"/>
      <c r="B8" s="166"/>
      <c r="C8" s="166"/>
      <c r="D8" s="166"/>
      <c r="E8" s="166"/>
      <c r="F8" s="166"/>
      <c r="G8" s="166"/>
      <c r="H8" s="166"/>
      <c r="I8" s="167"/>
    </row>
    <row r="9" spans="1:9" ht="51.75" customHeight="1">
      <c r="A9" s="140"/>
      <c r="B9" s="140"/>
      <c r="C9" s="140"/>
      <c r="D9" s="140"/>
      <c r="E9" s="140"/>
      <c r="F9" s="140"/>
      <c r="G9" s="140"/>
      <c r="H9" s="140"/>
      <c r="I9" s="140"/>
    </row>
    <row r="10" spans="1:9" ht="38.25">
      <c r="A10" s="457" t="s">
        <v>164</v>
      </c>
      <c r="B10" s="457"/>
      <c r="C10" s="457"/>
      <c r="D10" s="457"/>
      <c r="E10" s="457"/>
      <c r="F10" s="457"/>
      <c r="G10" s="457"/>
      <c r="H10" s="457"/>
      <c r="I10" s="457"/>
    </row>
    <row r="11" spans="1:9" ht="74.25" customHeight="1">
      <c r="A11" s="143"/>
      <c r="B11" s="143"/>
      <c r="C11" s="143"/>
      <c r="D11" s="143"/>
      <c r="E11" s="143"/>
      <c r="F11" s="143"/>
      <c r="G11" s="143"/>
      <c r="H11" s="143"/>
      <c r="I11" s="143"/>
    </row>
    <row r="12" spans="1:9" ht="26.25" customHeight="1">
      <c r="A12" s="143"/>
      <c r="B12" s="143"/>
      <c r="C12" s="143"/>
      <c r="D12" s="143"/>
      <c r="E12" s="143"/>
      <c r="F12" s="143"/>
      <c r="G12" s="143"/>
      <c r="H12" s="143"/>
      <c r="I12" s="143"/>
    </row>
    <row r="13" spans="1:9" ht="27.75">
      <c r="A13" s="453" t="s">
        <v>160</v>
      </c>
      <c r="B13" s="453"/>
      <c r="C13" s="453"/>
      <c r="D13" s="453"/>
      <c r="E13" s="453"/>
      <c r="F13" s="453"/>
      <c r="G13" s="453"/>
      <c r="H13" s="453"/>
      <c r="I13" s="453"/>
    </row>
    <row r="14" spans="1:9" ht="36.75">
      <c r="A14" s="144"/>
      <c r="B14" s="141"/>
      <c r="C14" s="141"/>
      <c r="D14" s="141"/>
      <c r="E14" s="141"/>
      <c r="F14" s="141"/>
      <c r="G14" s="141"/>
      <c r="H14" s="141"/>
      <c r="I14" s="141"/>
    </row>
    <row r="15" spans="1:9" ht="27.75">
      <c r="A15" s="453" t="s">
        <v>491</v>
      </c>
      <c r="B15" s="453"/>
      <c r="C15" s="453"/>
      <c r="D15" s="453"/>
      <c r="E15" s="453"/>
      <c r="F15" s="453"/>
      <c r="G15" s="453"/>
      <c r="H15" s="453"/>
      <c r="I15" s="453"/>
    </row>
    <row r="16" spans="1:9" ht="36.75">
      <c r="A16" s="144"/>
      <c r="B16" s="141"/>
      <c r="C16" s="141"/>
      <c r="D16" s="141"/>
      <c r="E16" s="141"/>
      <c r="F16" s="141"/>
      <c r="G16" s="141"/>
      <c r="H16" s="141"/>
      <c r="I16" s="141"/>
    </row>
    <row r="17" spans="1:9">
      <c r="A17" s="145"/>
      <c r="B17" s="145"/>
      <c r="C17" s="145"/>
      <c r="D17" s="145"/>
      <c r="E17" s="145"/>
      <c r="F17" s="145"/>
      <c r="G17" s="145"/>
      <c r="H17" s="145"/>
      <c r="I17" s="145"/>
    </row>
    <row r="18" spans="1:9" ht="30">
      <c r="A18" s="454" t="s">
        <v>490</v>
      </c>
      <c r="B18" s="454"/>
      <c r="C18" s="454"/>
      <c r="D18" s="454"/>
      <c r="E18" s="454"/>
      <c r="F18" s="454"/>
      <c r="G18" s="454"/>
      <c r="H18" s="454"/>
      <c r="I18" s="454"/>
    </row>
    <row r="19" spans="1:9" ht="19.5">
      <c r="A19" s="3"/>
      <c r="B19" s="1"/>
      <c r="C19" s="1"/>
      <c r="D19" s="1"/>
      <c r="E19" s="1"/>
      <c r="F19" s="1"/>
      <c r="G19" s="1"/>
      <c r="H19" s="1"/>
      <c r="I19" s="1"/>
    </row>
    <row r="20" spans="1:9">
      <c r="A20" s="4"/>
      <c r="B20" s="1"/>
      <c r="C20" s="1"/>
      <c r="D20" s="1"/>
      <c r="E20" s="1"/>
      <c r="F20" s="1"/>
      <c r="G20" s="1"/>
      <c r="H20" s="1"/>
      <c r="I20" s="1"/>
    </row>
    <row r="21" spans="1:9" ht="27.75">
      <c r="A21" s="5"/>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c r="A28" s="1"/>
      <c r="B28" s="1"/>
      <c r="C28" s="1"/>
      <c r="D28" s="1"/>
      <c r="E28" s="1"/>
      <c r="F28" s="1"/>
      <c r="G28" s="1"/>
      <c r="H28" s="1"/>
      <c r="I28" s="1"/>
    </row>
    <row r="29" spans="1:9">
      <c r="A29" s="1"/>
      <c r="B29" s="1"/>
      <c r="C29" s="1"/>
      <c r="D29" s="1"/>
      <c r="E29" s="1"/>
      <c r="F29" s="1"/>
      <c r="G29" s="1"/>
      <c r="H29" s="1"/>
      <c r="I29" s="1"/>
    </row>
    <row r="30" spans="1:9">
      <c r="A30" s="1"/>
      <c r="B30" s="1"/>
      <c r="C30" s="1"/>
      <c r="D30" s="1"/>
      <c r="E30" s="1"/>
      <c r="F30" s="1"/>
      <c r="G30" s="1"/>
      <c r="H30" s="1"/>
      <c r="I30" s="1"/>
    </row>
    <row r="31" spans="1:9">
      <c r="A31" s="1"/>
      <c r="B31" s="1"/>
      <c r="C31" s="1"/>
      <c r="D31" s="1"/>
      <c r="E31" s="1"/>
      <c r="F31" s="1"/>
      <c r="G31" s="1"/>
      <c r="H31" s="1"/>
      <c r="I31" s="1"/>
    </row>
    <row r="32" spans="1:9">
      <c r="A32" s="1"/>
      <c r="B32" s="1"/>
      <c r="C32" s="1"/>
      <c r="D32" s="1"/>
      <c r="E32" s="1"/>
      <c r="F32" s="1"/>
      <c r="G32" s="1"/>
      <c r="H32" s="1"/>
      <c r="I32" s="1"/>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sheetData>
  <mergeCells count="7">
    <mergeCell ref="A13:I13"/>
    <mergeCell ref="A18:I18"/>
    <mergeCell ref="A2:I2"/>
    <mergeCell ref="A5:I5"/>
    <mergeCell ref="A10:I10"/>
    <mergeCell ref="B7:H7"/>
    <mergeCell ref="A15:I15"/>
  </mergeCells>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3" sqref="B3"/>
    </sheetView>
  </sheetViews>
  <sheetFormatPr defaultRowHeight="50.25"/>
  <cols>
    <col min="1" max="1" width="9" style="372"/>
    <col min="2" max="2" width="36.375" style="372" customWidth="1"/>
    <col min="3" max="16384" width="9" style="372"/>
  </cols>
  <sheetData>
    <row r="3" spans="2:2">
      <c r="B3" s="372" t="s">
        <v>530</v>
      </c>
    </row>
  </sheetData>
  <phoneticPr fontId="6" type="noConversion"/>
  <pageMargins left="1.9685039370078741" right="0.74803149606299213" top="2.9527559055118111" bottom="0.98425196850393704" header="0.51181102362204722" footer="0.51181102362204722"/>
  <pageSetup paperSize="9" firstPageNumber="8" orientation="portrait" useFirstPageNumber="1" r:id="rId1"/>
  <headerFooter alignWithMargins="0">
    <oddFooter>&amp;C&amp;"標楷體,標準"&amp;P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E4" sqref="E4"/>
    </sheetView>
  </sheetViews>
  <sheetFormatPr defaultRowHeight="50.25"/>
  <cols>
    <col min="1" max="1" width="3" style="372" customWidth="1"/>
    <col min="2" max="2" width="56.125" style="372" customWidth="1"/>
    <col min="3" max="16384" width="9" style="372"/>
  </cols>
  <sheetData>
    <row r="3" spans="2:2">
      <c r="B3" s="372" t="s">
        <v>556</v>
      </c>
    </row>
  </sheetData>
  <phoneticPr fontId="6" type="noConversion"/>
  <pageMargins left="1.5748031496062993" right="0.74803149606299213" top="2.9527559055118111" bottom="0.98425196850393704" header="0.51181102362204722" footer="0.51181102362204722"/>
  <pageSetup paperSize="9" firstPageNumber="8"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8"/>
  <sheetViews>
    <sheetView topLeftCell="A10" zoomScale="70" workbookViewId="0">
      <selection activeCell="L16" sqref="L16"/>
    </sheetView>
  </sheetViews>
  <sheetFormatPr defaultRowHeight="16.5"/>
  <cols>
    <col min="1" max="1" width="18.875" customWidth="1"/>
    <col min="2" max="2" width="6.75" customWidth="1"/>
    <col min="3" max="4" width="8.375" customWidth="1"/>
    <col min="5" max="5" width="10.125" customWidth="1"/>
    <col min="6" max="6" width="32.75" customWidth="1"/>
  </cols>
  <sheetData>
    <row r="1" spans="1:6" ht="16.5" customHeight="1">
      <c r="A1" s="12"/>
    </row>
    <row r="2" spans="1:6" ht="25.5" customHeight="1">
      <c r="A2" s="488" t="s">
        <v>217</v>
      </c>
      <c r="B2" s="488"/>
      <c r="C2" s="488"/>
      <c r="D2" s="488"/>
      <c r="E2" s="488"/>
      <c r="F2" s="488"/>
    </row>
    <row r="3" spans="1:6" ht="25.5" customHeight="1">
      <c r="A3" s="466" t="s">
        <v>218</v>
      </c>
      <c r="B3" s="466"/>
      <c r="C3" s="466"/>
      <c r="D3" s="466"/>
      <c r="E3" s="466"/>
      <c r="F3" s="466"/>
    </row>
    <row r="4" spans="1:6" ht="24.75" customHeight="1">
      <c r="A4" s="467" t="s">
        <v>39</v>
      </c>
      <c r="B4" s="467"/>
      <c r="C4" s="467"/>
      <c r="D4" s="467"/>
      <c r="E4" s="467"/>
      <c r="F4" s="467"/>
    </row>
    <row r="5" spans="1:6" ht="24" customHeight="1">
      <c r="A5" s="64"/>
      <c r="B5" s="7"/>
      <c r="C5" s="505" t="s">
        <v>225</v>
      </c>
      <c r="D5" s="505"/>
      <c r="E5" s="505"/>
      <c r="F5" s="88" t="s">
        <v>91</v>
      </c>
    </row>
    <row r="6" spans="1:6" s="35" customFormat="1" ht="3" customHeight="1" thickBot="1">
      <c r="A6" s="321"/>
      <c r="B6" s="322"/>
      <c r="C6" s="163"/>
      <c r="D6" s="163"/>
      <c r="E6" s="163"/>
      <c r="F6" s="106"/>
    </row>
    <row r="7" spans="1:6">
      <c r="A7" s="489" t="s">
        <v>40</v>
      </c>
      <c r="B7" s="492" t="s">
        <v>398</v>
      </c>
      <c r="C7" s="495" t="s">
        <v>397</v>
      </c>
      <c r="D7" s="496"/>
      <c r="E7" s="497"/>
      <c r="F7" s="498" t="s">
        <v>499</v>
      </c>
    </row>
    <row r="8" spans="1:6">
      <c r="A8" s="490"/>
      <c r="B8" s="493"/>
      <c r="C8" s="65" t="s">
        <v>41</v>
      </c>
      <c r="D8" s="501" t="s">
        <v>132</v>
      </c>
      <c r="E8" s="503" t="s">
        <v>396</v>
      </c>
      <c r="F8" s="499"/>
    </row>
    <row r="9" spans="1:6">
      <c r="A9" s="491"/>
      <c r="B9" s="494"/>
      <c r="C9" s="44" t="s">
        <v>133</v>
      </c>
      <c r="D9" s="502"/>
      <c r="E9" s="504"/>
      <c r="F9" s="500"/>
    </row>
    <row r="10" spans="1:6" ht="24.75" customHeight="1">
      <c r="A10" s="333" t="s">
        <v>165</v>
      </c>
      <c r="B10" s="334" t="s">
        <v>148</v>
      </c>
      <c r="C10" s="335"/>
      <c r="D10" s="336"/>
      <c r="E10" s="337">
        <f>E11+E17</f>
        <v>747830</v>
      </c>
      <c r="F10" s="338"/>
    </row>
    <row r="11" spans="1:6" ht="26.25" customHeight="1">
      <c r="A11" s="323" t="s">
        <v>192</v>
      </c>
      <c r="B11" s="339" t="s">
        <v>148</v>
      </c>
      <c r="C11" s="340"/>
      <c r="D11" s="341"/>
      <c r="E11" s="342">
        <f>SUM(E12:E16)</f>
        <v>725830</v>
      </c>
      <c r="F11" s="338"/>
    </row>
    <row r="12" spans="1:6" ht="93.75" customHeight="1">
      <c r="A12" s="47" t="s">
        <v>193</v>
      </c>
      <c r="B12" s="66" t="s">
        <v>148</v>
      </c>
      <c r="C12" s="49"/>
      <c r="D12" s="8"/>
      <c r="E12" s="13">
        <v>209220</v>
      </c>
      <c r="F12" s="168" t="s">
        <v>227</v>
      </c>
    </row>
    <row r="13" spans="1:6" ht="27.75" customHeight="1">
      <c r="A13" s="121" t="s">
        <v>194</v>
      </c>
      <c r="B13" s="66" t="s">
        <v>148</v>
      </c>
      <c r="C13" s="24"/>
      <c r="D13" s="122"/>
      <c r="E13" s="13">
        <f>448402+30000</f>
        <v>478402</v>
      </c>
      <c r="F13" s="486" t="s">
        <v>488</v>
      </c>
    </row>
    <row r="14" spans="1:6" ht="163.5" customHeight="1">
      <c r="A14" s="47"/>
      <c r="B14" s="66"/>
      <c r="C14" s="49"/>
      <c r="D14" s="9"/>
      <c r="E14" s="13"/>
      <c r="F14" s="487"/>
    </row>
    <row r="15" spans="1:6" ht="106.5" customHeight="1">
      <c r="A15" s="47" t="s">
        <v>42</v>
      </c>
      <c r="B15" s="66" t="s">
        <v>148</v>
      </c>
      <c r="C15" s="24"/>
      <c r="D15" s="8"/>
      <c r="E15" s="13">
        <v>34326</v>
      </c>
      <c r="F15" s="168" t="s">
        <v>257</v>
      </c>
    </row>
    <row r="16" spans="1:6" ht="57" customHeight="1">
      <c r="A16" s="47" t="s">
        <v>195</v>
      </c>
      <c r="B16" s="66" t="s">
        <v>148</v>
      </c>
      <c r="C16" s="49"/>
      <c r="D16" s="8"/>
      <c r="E16" s="13">
        <v>3882</v>
      </c>
      <c r="F16" s="168" t="s">
        <v>228</v>
      </c>
    </row>
    <row r="17" spans="1:6" ht="24.75" customHeight="1">
      <c r="A17" s="46" t="s">
        <v>196</v>
      </c>
      <c r="B17" s="66" t="s">
        <v>148</v>
      </c>
      <c r="C17" s="49"/>
      <c r="D17" s="8"/>
      <c r="E17" s="13">
        <f>E18</f>
        <v>22000</v>
      </c>
      <c r="F17" s="168"/>
    </row>
    <row r="18" spans="1:6" ht="60" customHeight="1" thickBot="1">
      <c r="A18" s="48" t="s">
        <v>197</v>
      </c>
      <c r="B18" s="67" t="s">
        <v>148</v>
      </c>
      <c r="C18" s="50"/>
      <c r="D18" s="51"/>
      <c r="E18" s="169">
        <f>2000+20000</f>
        <v>22000</v>
      </c>
      <c r="F18" s="170" t="s">
        <v>370</v>
      </c>
    </row>
  </sheetData>
  <mergeCells count="11">
    <mergeCell ref="C5:E5"/>
    <mergeCell ref="F13:F14"/>
    <mergeCell ref="A4:F4"/>
    <mergeCell ref="A3:F3"/>
    <mergeCell ref="A2:F2"/>
    <mergeCell ref="A7:A9"/>
    <mergeCell ref="B7:B9"/>
    <mergeCell ref="C7:E7"/>
    <mergeCell ref="F7:F9"/>
    <mergeCell ref="D8:D9"/>
    <mergeCell ref="E8:E9"/>
  </mergeCells>
  <phoneticPr fontId="6" type="noConversion"/>
  <pageMargins left="0.62992125984251968" right="0.43307086614173229" top="0.6692913385826772" bottom="0.59055118110236227" header="0.39370078740157483" footer="0.39370078740157483"/>
  <pageSetup paperSize="9" firstPageNumber="9" orientation="portrait" useFirstPageNumber="1" r:id="rId1"/>
  <headerFooter alignWithMargins="0">
    <oddFooter>&amp;C&amp;"標楷體,標準"&amp;P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85"/>
  <sheetViews>
    <sheetView topLeftCell="A76" zoomScale="70" zoomScaleNormal="85" workbookViewId="0">
      <selection activeCell="E69" sqref="E69"/>
    </sheetView>
  </sheetViews>
  <sheetFormatPr defaultRowHeight="16.5"/>
  <cols>
    <col min="1" max="1" width="13.5" customWidth="1"/>
    <col min="2" max="2" width="24.25" style="77" customWidth="1"/>
    <col min="3" max="3" width="13.75" customWidth="1"/>
    <col min="4" max="4" width="13.625" customWidth="1"/>
    <col min="5" max="5" width="22.125" customWidth="1"/>
  </cols>
  <sheetData>
    <row r="1" spans="1:5" ht="14.25" customHeight="1">
      <c r="B1" s="123"/>
    </row>
    <row r="2" spans="1:5" ht="25.5" customHeight="1">
      <c r="A2" s="488" t="s">
        <v>258</v>
      </c>
      <c r="B2" s="488"/>
      <c r="C2" s="488"/>
      <c r="D2" s="488"/>
      <c r="E2" s="488"/>
    </row>
    <row r="3" spans="1:5" ht="25.5" customHeight="1">
      <c r="A3" s="466" t="s">
        <v>259</v>
      </c>
      <c r="B3" s="466"/>
      <c r="C3" s="466"/>
      <c r="D3" s="466"/>
      <c r="E3" s="466"/>
    </row>
    <row r="4" spans="1:5" ht="23.25" customHeight="1">
      <c r="A4" s="467" t="s">
        <v>43</v>
      </c>
      <c r="B4" s="467"/>
      <c r="C4" s="467"/>
      <c r="D4" s="467"/>
      <c r="E4" s="467"/>
    </row>
    <row r="5" spans="1:5" ht="20.25" customHeight="1">
      <c r="A5" s="7"/>
      <c r="B5" s="505" t="s">
        <v>463</v>
      </c>
      <c r="C5" s="505"/>
      <c r="D5" s="505"/>
      <c r="E5" s="106" t="s">
        <v>260</v>
      </c>
    </row>
    <row r="6" spans="1:5" s="35" customFormat="1" ht="3" customHeight="1" thickBot="1">
      <c r="A6" s="322"/>
      <c r="B6" s="163"/>
      <c r="C6" s="163"/>
      <c r="D6" s="163"/>
      <c r="E6" s="106"/>
    </row>
    <row r="7" spans="1:5" ht="16.5" customHeight="1">
      <c r="A7" s="506" t="s">
        <v>147</v>
      </c>
      <c r="B7" s="125" t="s">
        <v>44</v>
      </c>
      <c r="C7" s="508" t="s">
        <v>261</v>
      </c>
      <c r="D7" s="508" t="s">
        <v>387</v>
      </c>
      <c r="E7" s="498" t="s">
        <v>500</v>
      </c>
    </row>
    <row r="8" spans="1:5" ht="17.25" thickBot="1">
      <c r="A8" s="507"/>
      <c r="B8" s="183" t="s">
        <v>45</v>
      </c>
      <c r="C8" s="509"/>
      <c r="D8" s="509"/>
      <c r="E8" s="510"/>
    </row>
    <row r="9" spans="1:5" s="354" customFormat="1" ht="37.5" customHeight="1">
      <c r="A9" s="355">
        <f>SUM(A10,A25,A58,A70)</f>
        <v>82077</v>
      </c>
      <c r="B9" s="356" t="s">
        <v>262</v>
      </c>
      <c r="C9" s="357">
        <f>C10+C25+C58+C67+C70</f>
        <v>116910</v>
      </c>
      <c r="D9" s="357">
        <f>D10+D25+D58+D67+D70</f>
        <v>108207</v>
      </c>
      <c r="E9" s="358"/>
    </row>
    <row r="10" spans="1:5" ht="26.25" customHeight="1">
      <c r="A10" s="109">
        <f>SUM(A11,A14,A16,A19,A21)</f>
        <v>921</v>
      </c>
      <c r="B10" s="186" t="s">
        <v>263</v>
      </c>
      <c r="C10" s="32">
        <f>C11+C14+C16+C21+C19</f>
        <v>1151</v>
      </c>
      <c r="D10" s="32">
        <f>D11+D14+D16+D21+D19</f>
        <v>1280</v>
      </c>
      <c r="E10" s="25"/>
    </row>
    <row r="11" spans="1:5" ht="17.25" customHeight="1">
      <c r="A11" s="107">
        <f>A12+A13</f>
        <v>584</v>
      </c>
      <c r="B11" s="124" t="s">
        <v>264</v>
      </c>
      <c r="C11" s="33">
        <f>SUM(C12:C13)</f>
        <v>872</v>
      </c>
      <c r="D11" s="33">
        <f>SUM(D12:D13)</f>
        <v>1012</v>
      </c>
      <c r="E11" s="25"/>
    </row>
    <row r="12" spans="1:5" ht="41.25" customHeight="1">
      <c r="A12" s="107">
        <v>224</v>
      </c>
      <c r="B12" s="124" t="s">
        <v>388</v>
      </c>
      <c r="C12" s="33">
        <v>500</v>
      </c>
      <c r="D12" s="33">
        <v>640</v>
      </c>
      <c r="E12" s="171" t="s">
        <v>167</v>
      </c>
    </row>
    <row r="13" spans="1:5" ht="33.75" customHeight="1">
      <c r="A13" s="107">
        <v>360</v>
      </c>
      <c r="B13" s="124" t="s">
        <v>265</v>
      </c>
      <c r="C13" s="33">
        <v>372</v>
      </c>
      <c r="D13" s="33">
        <v>372</v>
      </c>
      <c r="E13" s="171" t="s">
        <v>229</v>
      </c>
    </row>
    <row r="14" spans="1:5" ht="18" customHeight="1">
      <c r="A14" s="107">
        <f>A15</f>
        <v>102</v>
      </c>
      <c r="B14" s="124" t="s">
        <v>266</v>
      </c>
      <c r="C14" s="33">
        <f>C15</f>
        <v>102</v>
      </c>
      <c r="D14" s="33">
        <f>D15</f>
        <v>80</v>
      </c>
      <c r="E14" s="25"/>
    </row>
    <row r="15" spans="1:5" ht="51.75" customHeight="1">
      <c r="A15" s="107">
        <v>102</v>
      </c>
      <c r="B15" s="124" t="s">
        <v>267</v>
      </c>
      <c r="C15" s="33">
        <v>102</v>
      </c>
      <c r="D15" s="33">
        <v>80</v>
      </c>
      <c r="E15" s="171" t="s">
        <v>230</v>
      </c>
    </row>
    <row r="16" spans="1:5">
      <c r="A16" s="107">
        <f>A17+A18</f>
        <v>105</v>
      </c>
      <c r="B16" s="124" t="s">
        <v>268</v>
      </c>
      <c r="C16" s="33">
        <f>C17+C18</f>
        <v>109</v>
      </c>
      <c r="D16" s="33">
        <f>D17+D18</f>
        <v>109</v>
      </c>
      <c r="E16" s="25"/>
    </row>
    <row r="17" spans="1:5" ht="25.5" customHeight="1">
      <c r="A17" s="107">
        <v>60</v>
      </c>
      <c r="B17" s="124" t="s">
        <v>269</v>
      </c>
      <c r="C17" s="33">
        <v>62</v>
      </c>
      <c r="D17" s="33">
        <v>62</v>
      </c>
      <c r="E17" s="171" t="s">
        <v>231</v>
      </c>
    </row>
    <row r="18" spans="1:5" ht="21" customHeight="1">
      <c r="A18" s="107">
        <v>45</v>
      </c>
      <c r="B18" s="124" t="s">
        <v>270</v>
      </c>
      <c r="C18" s="33">
        <v>47</v>
      </c>
      <c r="D18" s="33">
        <v>47</v>
      </c>
      <c r="E18" s="171" t="s">
        <v>232</v>
      </c>
    </row>
    <row r="19" spans="1:5" ht="19.5" customHeight="1">
      <c r="A19" s="107">
        <f>A20</f>
        <v>7</v>
      </c>
      <c r="B19" s="124" t="s">
        <v>271</v>
      </c>
      <c r="C19" s="33">
        <f>C20</f>
        <v>9</v>
      </c>
      <c r="D19" s="33">
        <f>D20</f>
        <v>9</v>
      </c>
      <c r="E19" s="171"/>
    </row>
    <row r="20" spans="1:5" ht="34.5" customHeight="1">
      <c r="A20" s="107">
        <v>7</v>
      </c>
      <c r="B20" s="124" t="s">
        <v>272</v>
      </c>
      <c r="C20" s="33">
        <v>9</v>
      </c>
      <c r="D20" s="33">
        <v>9</v>
      </c>
      <c r="E20" s="171" t="s">
        <v>233</v>
      </c>
    </row>
    <row r="21" spans="1:5" ht="16.5" customHeight="1">
      <c r="A21" s="107">
        <f>SUM(A22:A24)</f>
        <v>123</v>
      </c>
      <c r="B21" s="124" t="s">
        <v>273</v>
      </c>
      <c r="C21" s="33">
        <f>SUM(C22:C24)</f>
        <v>59</v>
      </c>
      <c r="D21" s="33">
        <f>SUM(D22:D24)</f>
        <v>70</v>
      </c>
      <c r="E21" s="25"/>
    </row>
    <row r="22" spans="1:5" ht="20.25" customHeight="1">
      <c r="A22" s="107">
        <v>36</v>
      </c>
      <c r="B22" s="124" t="s">
        <v>274</v>
      </c>
      <c r="C22" s="33">
        <v>40</v>
      </c>
      <c r="D22" s="33">
        <v>51</v>
      </c>
      <c r="E22" s="171" t="s">
        <v>275</v>
      </c>
    </row>
    <row r="23" spans="1:5" ht="37.5" customHeight="1">
      <c r="A23" s="107">
        <v>2</v>
      </c>
      <c r="B23" s="124" t="s">
        <v>276</v>
      </c>
      <c r="C23" s="33">
        <v>3</v>
      </c>
      <c r="D23" s="33">
        <v>3</v>
      </c>
      <c r="E23" s="171" t="s">
        <v>559</v>
      </c>
    </row>
    <row r="24" spans="1:5" ht="24" customHeight="1">
      <c r="A24" s="107">
        <v>85</v>
      </c>
      <c r="B24" s="124" t="s">
        <v>277</v>
      </c>
      <c r="C24" s="33">
        <v>16</v>
      </c>
      <c r="D24" s="33">
        <v>16</v>
      </c>
      <c r="E24" s="171" t="s">
        <v>278</v>
      </c>
    </row>
    <row r="25" spans="1:5" ht="18" customHeight="1">
      <c r="A25" s="109">
        <f>SUM(A26,A29,A32,A34,A38,A43,A47,A56,A50)</f>
        <v>28402</v>
      </c>
      <c r="B25" s="186" t="s">
        <v>279</v>
      </c>
      <c r="C25" s="32">
        <f>C26+C29+C32+C34+C38+C43+C47+C56+C50</f>
        <v>25205</v>
      </c>
      <c r="D25" s="32">
        <f>D26+D29+D32+D34+D38+D43+D47+D56+D50</f>
        <v>40648</v>
      </c>
      <c r="E25" s="25"/>
    </row>
    <row r="26" spans="1:5" ht="21" customHeight="1">
      <c r="A26" s="107">
        <f>SUM(A27:A28)</f>
        <v>587</v>
      </c>
      <c r="B26" s="124" t="s">
        <v>280</v>
      </c>
      <c r="C26" s="33">
        <f>C27+C28</f>
        <v>1530</v>
      </c>
      <c r="D26" s="33">
        <f>D27+D28</f>
        <v>1700</v>
      </c>
      <c r="E26" s="25"/>
    </row>
    <row r="27" spans="1:5" ht="68.25" customHeight="1">
      <c r="A27" s="107">
        <v>580</v>
      </c>
      <c r="B27" s="124" t="s">
        <v>281</v>
      </c>
      <c r="C27" s="33">
        <v>1400</v>
      </c>
      <c r="D27" s="33">
        <v>1500</v>
      </c>
      <c r="E27" s="171" t="s">
        <v>457</v>
      </c>
    </row>
    <row r="28" spans="1:5" ht="71.25" customHeight="1" thickBot="1">
      <c r="A28" s="256">
        <v>7</v>
      </c>
      <c r="B28" s="257" t="s">
        <v>282</v>
      </c>
      <c r="C28" s="36">
        <v>130</v>
      </c>
      <c r="D28" s="36">
        <v>200</v>
      </c>
      <c r="E28" s="182" t="s">
        <v>458</v>
      </c>
    </row>
    <row r="29" spans="1:5" s="354" customFormat="1" ht="35.25" customHeight="1">
      <c r="A29" s="359">
        <f>SUM(A30:A31)</f>
        <v>58</v>
      </c>
      <c r="B29" s="360" t="s">
        <v>283</v>
      </c>
      <c r="C29" s="361">
        <f>C30+C31</f>
        <v>80</v>
      </c>
      <c r="D29" s="361">
        <f>D30+D31</f>
        <v>80</v>
      </c>
      <c r="E29" s="358"/>
    </row>
    <row r="30" spans="1:5" ht="39.75" customHeight="1">
      <c r="A30" s="107">
        <v>1</v>
      </c>
      <c r="B30" s="124" t="s">
        <v>284</v>
      </c>
      <c r="C30" s="33">
        <v>20</v>
      </c>
      <c r="D30" s="33">
        <v>20</v>
      </c>
      <c r="E30" s="171" t="s">
        <v>285</v>
      </c>
    </row>
    <row r="31" spans="1:5" ht="57" customHeight="1">
      <c r="A31" s="107">
        <v>57</v>
      </c>
      <c r="B31" s="124" t="s">
        <v>286</v>
      </c>
      <c r="C31" s="33">
        <v>60</v>
      </c>
      <c r="D31" s="33">
        <v>60</v>
      </c>
      <c r="E31" s="171" t="s">
        <v>560</v>
      </c>
    </row>
    <row r="32" spans="1:5" ht="32.25" customHeight="1">
      <c r="A32" s="107">
        <f>A33</f>
        <v>528</v>
      </c>
      <c r="B32" s="124" t="s">
        <v>287</v>
      </c>
      <c r="C32" s="33">
        <f>C33</f>
        <v>520</v>
      </c>
      <c r="D32" s="33">
        <f>D33</f>
        <v>799</v>
      </c>
      <c r="E32" s="25"/>
    </row>
    <row r="33" spans="1:5" ht="65.25" customHeight="1">
      <c r="A33" s="107">
        <v>528</v>
      </c>
      <c r="B33" s="124" t="s">
        <v>288</v>
      </c>
      <c r="C33" s="33">
        <v>520</v>
      </c>
      <c r="D33" s="33">
        <v>799</v>
      </c>
      <c r="E33" s="171" t="s">
        <v>289</v>
      </c>
    </row>
    <row r="34" spans="1:5" ht="30.75" customHeight="1">
      <c r="A34" s="107">
        <f>SUM(A35:A36)</f>
        <v>158</v>
      </c>
      <c r="B34" s="124" t="s">
        <v>290</v>
      </c>
      <c r="C34" s="33">
        <f>C35+C36+C37</f>
        <v>600</v>
      </c>
      <c r="D34" s="33">
        <v>600</v>
      </c>
      <c r="E34" s="25"/>
    </row>
    <row r="35" spans="1:5" ht="53.25" customHeight="1">
      <c r="A35" s="107">
        <v>155</v>
      </c>
      <c r="B35" s="124" t="s">
        <v>468</v>
      </c>
      <c r="C35" s="33">
        <v>100</v>
      </c>
      <c r="D35" s="33">
        <v>100</v>
      </c>
      <c r="E35" s="171" t="s">
        <v>561</v>
      </c>
    </row>
    <row r="36" spans="1:5" ht="38.25" customHeight="1">
      <c r="A36" s="107">
        <v>3</v>
      </c>
      <c r="B36" s="124" t="s">
        <v>389</v>
      </c>
      <c r="C36" s="33">
        <v>200</v>
      </c>
      <c r="D36" s="33">
        <v>200</v>
      </c>
      <c r="E36" s="171" t="s">
        <v>291</v>
      </c>
    </row>
    <row r="37" spans="1:5" ht="50.25" customHeight="1">
      <c r="A37" s="107">
        <v>0</v>
      </c>
      <c r="B37" s="124" t="s">
        <v>292</v>
      </c>
      <c r="C37" s="33">
        <v>300</v>
      </c>
      <c r="D37" s="33">
        <v>300</v>
      </c>
      <c r="E37" s="171" t="s">
        <v>293</v>
      </c>
    </row>
    <row r="38" spans="1:5" ht="31.5" customHeight="1">
      <c r="A38" s="107">
        <f>SUM(A39:A42)</f>
        <v>1887</v>
      </c>
      <c r="B38" s="124" t="s">
        <v>390</v>
      </c>
      <c r="C38" s="33">
        <f>SUM(C39:C42)</f>
        <v>1716</v>
      </c>
      <c r="D38" s="33">
        <f>SUM(D39:D42)</f>
        <v>1716</v>
      </c>
      <c r="E38" s="25"/>
    </row>
    <row r="39" spans="1:5" ht="60" customHeight="1">
      <c r="A39" s="107">
        <v>1000</v>
      </c>
      <c r="B39" s="124" t="s">
        <v>294</v>
      </c>
      <c r="C39" s="33">
        <v>1000</v>
      </c>
      <c r="D39" s="33">
        <v>1000</v>
      </c>
      <c r="E39" s="171" t="s">
        <v>295</v>
      </c>
    </row>
    <row r="40" spans="1:5" ht="57.75" customHeight="1">
      <c r="A40" s="107">
        <v>782</v>
      </c>
      <c r="B40" s="124" t="s">
        <v>296</v>
      </c>
      <c r="C40" s="33">
        <v>366</v>
      </c>
      <c r="D40" s="33">
        <v>366</v>
      </c>
      <c r="E40" s="171" t="s">
        <v>297</v>
      </c>
    </row>
    <row r="41" spans="1:5" ht="41.25" customHeight="1">
      <c r="A41" s="107"/>
      <c r="B41" s="124" t="s">
        <v>298</v>
      </c>
      <c r="C41" s="33">
        <v>50</v>
      </c>
      <c r="D41" s="33">
        <v>50</v>
      </c>
      <c r="E41" s="171" t="s">
        <v>299</v>
      </c>
    </row>
    <row r="42" spans="1:5" ht="39" customHeight="1" thickBot="1">
      <c r="A42" s="256">
        <v>105</v>
      </c>
      <c r="B42" s="257" t="s">
        <v>300</v>
      </c>
      <c r="C42" s="36">
        <v>300</v>
      </c>
      <c r="D42" s="36">
        <v>300</v>
      </c>
      <c r="E42" s="182" t="s">
        <v>301</v>
      </c>
    </row>
    <row r="43" spans="1:5" s="354" customFormat="1" ht="40.5" customHeight="1">
      <c r="A43" s="359">
        <f>SUM(A44:A46)</f>
        <v>80</v>
      </c>
      <c r="B43" s="360" t="s">
        <v>302</v>
      </c>
      <c r="C43" s="361">
        <f>SUM(C44:C46)</f>
        <v>190</v>
      </c>
      <c r="D43" s="361">
        <f>SUM(D44:D46)</f>
        <v>340</v>
      </c>
      <c r="E43" s="358"/>
    </row>
    <row r="44" spans="1:5" ht="99.75" customHeight="1">
      <c r="A44" s="107">
        <v>80</v>
      </c>
      <c r="B44" s="124" t="s">
        <v>303</v>
      </c>
      <c r="C44" s="33">
        <v>100</v>
      </c>
      <c r="D44" s="33">
        <v>250</v>
      </c>
      <c r="E44" s="171" t="s">
        <v>304</v>
      </c>
    </row>
    <row r="45" spans="1:5" ht="53.25" customHeight="1">
      <c r="A45" s="107"/>
      <c r="B45" s="124" t="s">
        <v>305</v>
      </c>
      <c r="C45" s="33">
        <v>50</v>
      </c>
      <c r="D45" s="33">
        <v>50</v>
      </c>
      <c r="E45" s="171" t="s">
        <v>306</v>
      </c>
    </row>
    <row r="46" spans="1:5" ht="55.5" customHeight="1">
      <c r="A46" s="107">
        <v>0</v>
      </c>
      <c r="B46" s="124" t="s">
        <v>307</v>
      </c>
      <c r="C46" s="33">
        <v>40</v>
      </c>
      <c r="D46" s="33">
        <v>40</v>
      </c>
      <c r="E46" s="171" t="s">
        <v>308</v>
      </c>
    </row>
    <row r="47" spans="1:5" ht="44.25" customHeight="1">
      <c r="A47" s="136">
        <f>SUM(A48:A49)</f>
        <v>20723</v>
      </c>
      <c r="B47" s="124" t="s">
        <v>309</v>
      </c>
      <c r="C47" s="33">
        <f>C48+C49</f>
        <v>14500</v>
      </c>
      <c r="D47" s="33">
        <f>D48+D49</f>
        <v>27343</v>
      </c>
      <c r="E47" s="25"/>
    </row>
    <row r="48" spans="1:5" ht="90.75" customHeight="1">
      <c r="A48" s="107">
        <v>13307</v>
      </c>
      <c r="B48" s="124" t="s">
        <v>310</v>
      </c>
      <c r="C48" s="33">
        <v>6115</v>
      </c>
      <c r="D48" s="33">
        <v>6343</v>
      </c>
      <c r="E48" s="171" t="s">
        <v>311</v>
      </c>
    </row>
    <row r="49" spans="1:5" ht="75" customHeight="1">
      <c r="A49" s="107">
        <v>7416</v>
      </c>
      <c r="B49" s="124" t="s">
        <v>312</v>
      </c>
      <c r="C49" s="33">
        <v>8385</v>
      </c>
      <c r="D49" s="33">
        <v>21000</v>
      </c>
      <c r="E49" s="171" t="s">
        <v>353</v>
      </c>
    </row>
    <row r="50" spans="1:5" ht="27.95" customHeight="1">
      <c r="A50" s="107">
        <f>SUM(A52:A53)</f>
        <v>4309</v>
      </c>
      <c r="B50" s="124" t="s">
        <v>313</v>
      </c>
      <c r="C50" s="33">
        <f>SUM(C51:C53)</f>
        <v>6000</v>
      </c>
      <c r="D50" s="33">
        <f>SUM(D51:D53)</f>
        <v>8000</v>
      </c>
      <c r="E50" s="25"/>
    </row>
    <row r="51" spans="1:5" ht="74.25" customHeight="1">
      <c r="A51" s="107"/>
      <c r="B51" s="124" t="s">
        <v>314</v>
      </c>
      <c r="C51" s="33">
        <v>300</v>
      </c>
      <c r="D51" s="33">
        <v>300</v>
      </c>
      <c r="E51" s="171" t="s">
        <v>562</v>
      </c>
    </row>
    <row r="52" spans="1:5" ht="69.95" customHeight="1" thickBot="1">
      <c r="A52" s="256">
        <v>920</v>
      </c>
      <c r="B52" s="257" t="s">
        <v>315</v>
      </c>
      <c r="C52" s="36">
        <v>1000</v>
      </c>
      <c r="D52" s="36">
        <v>1000</v>
      </c>
      <c r="E52" s="182" t="s">
        <v>316</v>
      </c>
    </row>
    <row r="53" spans="1:5" ht="83.25" customHeight="1">
      <c r="A53" s="107">
        <v>3389</v>
      </c>
      <c r="B53" s="124" t="s">
        <v>317</v>
      </c>
      <c r="C53" s="33">
        <v>4700</v>
      </c>
      <c r="D53" s="33">
        <v>6700</v>
      </c>
      <c r="E53" s="25" t="s">
        <v>318</v>
      </c>
    </row>
    <row r="54" spans="1:5" ht="60" customHeight="1">
      <c r="A54" s="107"/>
      <c r="B54" s="223"/>
      <c r="C54" s="33"/>
      <c r="D54" s="33"/>
      <c r="E54" s="25" t="s">
        <v>319</v>
      </c>
    </row>
    <row r="55" spans="1:5" ht="27.75" customHeight="1">
      <c r="A55" s="107"/>
      <c r="B55" s="223"/>
      <c r="C55" s="33"/>
      <c r="D55" s="33"/>
      <c r="E55" s="25" t="s">
        <v>234</v>
      </c>
    </row>
    <row r="56" spans="1:5" ht="26.25" customHeight="1">
      <c r="A56" s="107">
        <f>A57</f>
        <v>72</v>
      </c>
      <c r="B56" s="124" t="s">
        <v>320</v>
      </c>
      <c r="C56" s="33">
        <f>C57</f>
        <v>69</v>
      </c>
      <c r="D56" s="33">
        <f>D57</f>
        <v>70</v>
      </c>
      <c r="E56" s="25"/>
    </row>
    <row r="57" spans="1:5" ht="78" customHeight="1">
      <c r="A57" s="107">
        <v>72</v>
      </c>
      <c r="B57" s="124" t="s">
        <v>321</v>
      </c>
      <c r="C57" s="33">
        <v>69</v>
      </c>
      <c r="D57" s="33">
        <v>70</v>
      </c>
      <c r="E57" s="171" t="s">
        <v>563</v>
      </c>
    </row>
    <row r="58" spans="1:5" ht="20.25" customHeight="1">
      <c r="A58" s="109">
        <f>SUM(A59,A62)</f>
        <v>117</v>
      </c>
      <c r="B58" s="186" t="s">
        <v>322</v>
      </c>
      <c r="C58" s="32">
        <f>C59+C62</f>
        <v>345</v>
      </c>
      <c r="D58" s="32">
        <f>D59+D62</f>
        <v>998</v>
      </c>
      <c r="E58" s="25"/>
    </row>
    <row r="59" spans="1:5" ht="26.25" customHeight="1">
      <c r="A59" s="107">
        <f>SUM(A60:A61)</f>
        <v>6</v>
      </c>
      <c r="B59" s="124" t="s">
        <v>323</v>
      </c>
      <c r="C59" s="33">
        <f>C61+C60</f>
        <v>70</v>
      </c>
      <c r="D59" s="33">
        <f>D61+D60</f>
        <v>560</v>
      </c>
      <c r="E59" s="25"/>
    </row>
    <row r="60" spans="1:5" ht="43.5" customHeight="1">
      <c r="A60" s="107">
        <v>0</v>
      </c>
      <c r="B60" s="124" t="s">
        <v>326</v>
      </c>
      <c r="C60" s="33">
        <v>60</v>
      </c>
      <c r="D60" s="33">
        <v>60</v>
      </c>
      <c r="E60" s="171" t="s">
        <v>564</v>
      </c>
    </row>
    <row r="61" spans="1:5" ht="40.5" customHeight="1">
      <c r="A61" s="107">
        <v>6</v>
      </c>
      <c r="B61" s="124" t="s">
        <v>324</v>
      </c>
      <c r="C61" s="33">
        <v>10</v>
      </c>
      <c r="D61" s="33">
        <v>500</v>
      </c>
      <c r="E61" s="171" t="s">
        <v>325</v>
      </c>
    </row>
    <row r="62" spans="1:5" ht="20.25" customHeight="1">
      <c r="A62" s="107">
        <f>SUM(A63:A66)</f>
        <v>111</v>
      </c>
      <c r="B62" s="124" t="s">
        <v>327</v>
      </c>
      <c r="C62" s="33">
        <f>SUM(C63:C66)</f>
        <v>275</v>
      </c>
      <c r="D62" s="33">
        <f>SUM(D63:D66)</f>
        <v>438</v>
      </c>
      <c r="E62" s="25"/>
    </row>
    <row r="63" spans="1:5" ht="43.5" customHeight="1">
      <c r="A63" s="107">
        <v>62</v>
      </c>
      <c r="B63" s="124" t="s">
        <v>392</v>
      </c>
      <c r="C63" s="33">
        <v>75</v>
      </c>
      <c r="D63" s="33">
        <v>78</v>
      </c>
      <c r="E63" s="171" t="s">
        <v>328</v>
      </c>
    </row>
    <row r="64" spans="1:5" ht="47.25" customHeight="1">
      <c r="A64" s="107">
        <v>2</v>
      </c>
      <c r="B64" s="124" t="s">
        <v>329</v>
      </c>
      <c r="C64" s="33">
        <v>20</v>
      </c>
      <c r="D64" s="33">
        <v>50</v>
      </c>
      <c r="E64" s="171" t="s">
        <v>330</v>
      </c>
    </row>
    <row r="65" spans="1:5" ht="54.75" customHeight="1">
      <c r="A65" s="107"/>
      <c r="B65" s="124" t="s">
        <v>333</v>
      </c>
      <c r="C65" s="33">
        <v>80</v>
      </c>
      <c r="D65" s="33">
        <v>110</v>
      </c>
      <c r="E65" s="171" t="s">
        <v>334</v>
      </c>
    </row>
    <row r="66" spans="1:5" ht="33" customHeight="1" thickBot="1">
      <c r="A66" s="256">
        <v>47</v>
      </c>
      <c r="B66" s="257" t="s">
        <v>331</v>
      </c>
      <c r="C66" s="36">
        <v>100</v>
      </c>
      <c r="D66" s="36">
        <v>200</v>
      </c>
      <c r="E66" s="182" t="s">
        <v>332</v>
      </c>
    </row>
    <row r="67" spans="1:5" ht="46.5" customHeight="1">
      <c r="A67" s="114"/>
      <c r="B67" s="258" t="s">
        <v>335</v>
      </c>
      <c r="C67" s="259">
        <f>C68</f>
        <v>0</v>
      </c>
      <c r="D67" s="259">
        <f>D68</f>
        <v>662</v>
      </c>
      <c r="E67" s="260"/>
    </row>
    <row r="68" spans="1:5" ht="27" customHeight="1">
      <c r="A68" s="107"/>
      <c r="B68" s="196" t="s">
        <v>336</v>
      </c>
      <c r="C68" s="33">
        <f>C69</f>
        <v>0</v>
      </c>
      <c r="D68" s="33">
        <f>D69</f>
        <v>662</v>
      </c>
      <c r="E68" s="181"/>
    </row>
    <row r="69" spans="1:5" ht="72.75" customHeight="1">
      <c r="A69" s="107"/>
      <c r="B69" s="124" t="s">
        <v>337</v>
      </c>
      <c r="C69" s="33">
        <v>0</v>
      </c>
      <c r="D69" s="33">
        <v>662</v>
      </c>
      <c r="E69" s="171" t="s">
        <v>23</v>
      </c>
    </row>
    <row r="70" spans="1:5" ht="35.25" customHeight="1">
      <c r="A70" s="109">
        <f>SUM(A71,A73,A77)</f>
        <v>52637</v>
      </c>
      <c r="B70" s="186" t="s">
        <v>391</v>
      </c>
      <c r="C70" s="32">
        <f>C71+C73+C77+C75</f>
        <v>90209</v>
      </c>
      <c r="D70" s="32">
        <f>D71+D73+D77+D75</f>
        <v>64619</v>
      </c>
      <c r="E70" s="25"/>
    </row>
    <row r="71" spans="1:5" ht="32.25" customHeight="1">
      <c r="A71" s="107">
        <f>A72</f>
        <v>49176</v>
      </c>
      <c r="B71" s="124" t="s">
        <v>338</v>
      </c>
      <c r="C71" s="33">
        <f>C72</f>
        <v>84585</v>
      </c>
      <c r="D71" s="33">
        <f>D72</f>
        <v>60000</v>
      </c>
      <c r="E71" s="25"/>
    </row>
    <row r="72" spans="1:5" ht="78.75" customHeight="1">
      <c r="A72" s="107">
        <v>49176</v>
      </c>
      <c r="B72" s="124" t="s">
        <v>339</v>
      </c>
      <c r="C72" s="33">
        <v>84585</v>
      </c>
      <c r="D72" s="33">
        <v>60000</v>
      </c>
      <c r="E72" s="171" t="s">
        <v>340</v>
      </c>
    </row>
    <row r="73" spans="1:5" ht="20.25" customHeight="1">
      <c r="A73" s="107">
        <f>A74</f>
        <v>2000</v>
      </c>
      <c r="B73" s="124" t="s">
        <v>341</v>
      </c>
      <c r="C73" s="33">
        <f>C74</f>
        <v>4000</v>
      </c>
      <c r="D73" s="33">
        <f>D74</f>
        <v>3000</v>
      </c>
      <c r="E73" s="25"/>
    </row>
    <row r="74" spans="1:5" ht="79.5" customHeight="1">
      <c r="A74" s="107">
        <v>2000</v>
      </c>
      <c r="B74" s="124" t="s">
        <v>342</v>
      </c>
      <c r="C74" s="33">
        <v>4000</v>
      </c>
      <c r="D74" s="33">
        <v>3000</v>
      </c>
      <c r="E74" s="171" t="s">
        <v>343</v>
      </c>
    </row>
    <row r="75" spans="1:5" ht="24" customHeight="1">
      <c r="A75" s="107"/>
      <c r="B75" s="124" t="s">
        <v>344</v>
      </c>
      <c r="C75" s="33">
        <f>C76</f>
        <v>12</v>
      </c>
      <c r="D75" s="33">
        <f>D76</f>
        <v>12</v>
      </c>
      <c r="E75" s="171"/>
    </row>
    <row r="76" spans="1:5" ht="32.25" customHeight="1">
      <c r="A76" s="107"/>
      <c r="B76" s="124" t="s">
        <v>345</v>
      </c>
      <c r="C76" s="33">
        <v>12</v>
      </c>
      <c r="D76" s="33">
        <v>12</v>
      </c>
      <c r="E76" s="171" t="s">
        <v>346</v>
      </c>
    </row>
    <row r="77" spans="1:5" ht="22.5" customHeight="1">
      <c r="A77" s="107">
        <f>A78</f>
        <v>1461</v>
      </c>
      <c r="B77" s="124" t="s">
        <v>347</v>
      </c>
      <c r="C77" s="33">
        <f>SUM(C78:C79)</f>
        <v>1612</v>
      </c>
      <c r="D77" s="33">
        <f>SUM(D78:D79)</f>
        <v>1607</v>
      </c>
      <c r="E77" s="25"/>
    </row>
    <row r="78" spans="1:5" ht="103.5" customHeight="1">
      <c r="A78" s="107">
        <v>1461</v>
      </c>
      <c r="B78" s="124" t="s">
        <v>348</v>
      </c>
      <c r="C78" s="33">
        <v>1600</v>
      </c>
      <c r="D78" s="33">
        <v>1600</v>
      </c>
      <c r="E78" s="171" t="s">
        <v>349</v>
      </c>
    </row>
    <row r="79" spans="1:5" ht="24" customHeight="1">
      <c r="A79" s="107"/>
      <c r="B79" s="124" t="s">
        <v>350</v>
      </c>
      <c r="C79" s="33">
        <v>12</v>
      </c>
      <c r="D79" s="33">
        <v>7</v>
      </c>
      <c r="E79" s="171" t="s">
        <v>351</v>
      </c>
    </row>
    <row r="80" spans="1:5" s="354" customFormat="1" ht="30.75" customHeight="1" thickBot="1">
      <c r="A80" s="362">
        <f>A9</f>
        <v>82077</v>
      </c>
      <c r="B80" s="363" t="s">
        <v>501</v>
      </c>
      <c r="C80" s="364">
        <f>C9</f>
        <v>116910</v>
      </c>
      <c r="D80" s="364">
        <f>D9</f>
        <v>108207</v>
      </c>
      <c r="E80" s="365"/>
    </row>
    <row r="83" ht="24" customHeight="1"/>
    <row r="84" ht="24" customHeight="1"/>
    <row r="85" ht="24" customHeight="1"/>
  </sheetData>
  <mergeCells count="8">
    <mergeCell ref="A7:A8"/>
    <mergeCell ref="A2:E2"/>
    <mergeCell ref="A3:E3"/>
    <mergeCell ref="A4:E4"/>
    <mergeCell ref="B5:D5"/>
    <mergeCell ref="C7:C8"/>
    <mergeCell ref="D7:D8"/>
    <mergeCell ref="E7:E8"/>
  </mergeCells>
  <phoneticPr fontId="6" type="noConversion"/>
  <pageMargins left="0.62992125984251968" right="0.43307086614173229" top="0.6692913385826772" bottom="0.78740157480314965" header="0.39370078740157483" footer="0.47244094488188981"/>
  <pageSetup paperSize="9" firstPageNumber="10" orientation="portrait" useFirstPageNumber="1" r:id="rId1"/>
  <headerFooter alignWithMargins="0">
    <oddFooter>&amp;C&amp;"標楷體,標準"&amp;P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1"/>
  <sheetViews>
    <sheetView view="pageBreakPreview" topLeftCell="A31" zoomScaleNormal="70" workbookViewId="0">
      <selection activeCell="E21" sqref="E21"/>
    </sheetView>
  </sheetViews>
  <sheetFormatPr defaultRowHeight="16.5"/>
  <cols>
    <col min="1" max="1" width="13.625" customWidth="1"/>
    <col min="2" max="2" width="23.625" customWidth="1"/>
    <col min="3" max="3" width="13.5" customWidth="1"/>
    <col min="4" max="4" width="13.75" customWidth="1"/>
    <col min="5" max="5" width="22.625" customWidth="1"/>
  </cols>
  <sheetData>
    <row r="1" spans="1:5" ht="16.5" customHeight="1">
      <c r="B1" s="12"/>
    </row>
    <row r="2" spans="1:5" ht="25.5" customHeight="1">
      <c r="A2" s="488" t="s">
        <v>217</v>
      </c>
      <c r="B2" s="488"/>
      <c r="C2" s="488"/>
      <c r="D2" s="488"/>
      <c r="E2" s="488"/>
    </row>
    <row r="3" spans="1:5" ht="25.5" customHeight="1">
      <c r="A3" s="466" t="s">
        <v>218</v>
      </c>
      <c r="B3" s="466"/>
      <c r="C3" s="466"/>
      <c r="D3" s="466"/>
      <c r="E3" s="466"/>
    </row>
    <row r="4" spans="1:5" ht="23.25" customHeight="1">
      <c r="A4" s="467" t="s">
        <v>43</v>
      </c>
      <c r="B4" s="467"/>
      <c r="C4" s="467"/>
      <c r="D4" s="467"/>
      <c r="E4" s="467"/>
    </row>
    <row r="5" spans="1:5" ht="21" customHeight="1">
      <c r="A5" s="7"/>
      <c r="B5" s="511" t="s">
        <v>226</v>
      </c>
      <c r="C5" s="511"/>
      <c r="D5" s="511"/>
      <c r="E5" s="106" t="s">
        <v>149</v>
      </c>
    </row>
    <row r="6" spans="1:5" s="35" customFormat="1" ht="3" customHeight="1" thickBot="1">
      <c r="A6" s="322"/>
      <c r="B6" s="324"/>
      <c r="C6" s="324"/>
      <c r="D6" s="324"/>
      <c r="E6" s="106"/>
    </row>
    <row r="7" spans="1:5" s="354" customFormat="1" ht="19.5" customHeight="1">
      <c r="A7" s="506" t="s">
        <v>147</v>
      </c>
      <c r="B7" s="381" t="s">
        <v>44</v>
      </c>
      <c r="C7" s="512" t="s">
        <v>28</v>
      </c>
      <c r="D7" s="514" t="s">
        <v>387</v>
      </c>
      <c r="E7" s="516" t="s">
        <v>532</v>
      </c>
    </row>
    <row r="8" spans="1:5" s="354" customFormat="1" ht="21.75" customHeight="1" thickBot="1">
      <c r="A8" s="507"/>
      <c r="B8" s="343" t="s">
        <v>45</v>
      </c>
      <c r="C8" s="513"/>
      <c r="D8" s="515"/>
      <c r="E8" s="517"/>
    </row>
    <row r="9" spans="1:5" s="354" customFormat="1" ht="37.5" customHeight="1">
      <c r="A9" s="377">
        <f>A10+A13+A22</f>
        <v>560036</v>
      </c>
      <c r="B9" s="378" t="s">
        <v>122</v>
      </c>
      <c r="C9" s="379">
        <f>C10+C13+C22</f>
        <v>568194</v>
      </c>
      <c r="D9" s="379">
        <f>D10+D13+D22</f>
        <v>420190</v>
      </c>
      <c r="E9" s="380"/>
    </row>
    <row r="10" spans="1:5" ht="24" customHeight="1">
      <c r="A10" s="128">
        <f>A11</f>
        <v>34</v>
      </c>
      <c r="B10" s="220" t="s">
        <v>243</v>
      </c>
      <c r="C10" s="191">
        <f>C11</f>
        <v>33</v>
      </c>
      <c r="D10" s="191">
        <f>D11</f>
        <v>25</v>
      </c>
      <c r="E10" s="22"/>
    </row>
    <row r="11" spans="1:5" ht="24" customHeight="1">
      <c r="A11" s="129">
        <f>A12</f>
        <v>34</v>
      </c>
      <c r="B11" s="221" t="s">
        <v>254</v>
      </c>
      <c r="C11" s="213">
        <f>C12</f>
        <v>33</v>
      </c>
      <c r="D11" s="212">
        <f>D12</f>
        <v>25</v>
      </c>
      <c r="E11" s="22"/>
    </row>
    <row r="12" spans="1:5" ht="56.25" customHeight="1">
      <c r="A12" s="129">
        <v>34</v>
      </c>
      <c r="B12" s="221" t="s">
        <v>237</v>
      </c>
      <c r="C12" s="213">
        <v>33</v>
      </c>
      <c r="D12" s="212">
        <v>25</v>
      </c>
      <c r="E12" s="26" t="s">
        <v>176</v>
      </c>
    </row>
    <row r="13" spans="1:5" ht="28.5" customHeight="1">
      <c r="A13" s="128">
        <f>A14+A16+A18+A20</f>
        <v>158</v>
      </c>
      <c r="B13" s="220" t="s">
        <v>244</v>
      </c>
      <c r="C13" s="34">
        <f>C14+C16+C18+C20</f>
        <v>161</v>
      </c>
      <c r="D13" s="34">
        <f>D14+D16+D18+D20</f>
        <v>165</v>
      </c>
      <c r="E13" s="25"/>
    </row>
    <row r="14" spans="1:5" ht="31.5" customHeight="1">
      <c r="A14" s="129">
        <f>A15</f>
        <v>1</v>
      </c>
      <c r="B14" s="127" t="s">
        <v>240</v>
      </c>
      <c r="C14" s="213">
        <f>C15</f>
        <v>5</v>
      </c>
      <c r="D14" s="213">
        <v>5</v>
      </c>
      <c r="E14" s="25"/>
    </row>
    <row r="15" spans="1:5" ht="39.75" customHeight="1">
      <c r="A15" s="129">
        <v>1</v>
      </c>
      <c r="B15" s="127" t="s">
        <v>238</v>
      </c>
      <c r="C15" s="213">
        <v>5</v>
      </c>
      <c r="D15" s="213">
        <v>5</v>
      </c>
      <c r="E15" s="171" t="s">
        <v>177</v>
      </c>
    </row>
    <row r="16" spans="1:5" ht="27" customHeight="1">
      <c r="A16" s="129">
        <f>A17</f>
        <v>74</v>
      </c>
      <c r="B16" s="127" t="s">
        <v>241</v>
      </c>
      <c r="C16" s="213">
        <f>C17</f>
        <v>80</v>
      </c>
      <c r="D16" s="213">
        <f>D17</f>
        <v>80</v>
      </c>
      <c r="E16" s="25"/>
    </row>
    <row r="17" spans="1:5" ht="53.25" customHeight="1">
      <c r="A17" s="129">
        <v>74</v>
      </c>
      <c r="B17" s="127" t="s">
        <v>247</v>
      </c>
      <c r="C17" s="213">
        <v>80</v>
      </c>
      <c r="D17" s="213">
        <v>80</v>
      </c>
      <c r="E17" s="171" t="s">
        <v>565</v>
      </c>
    </row>
    <row r="18" spans="1:5" ht="28.5" customHeight="1">
      <c r="A18" s="129">
        <f>A19</f>
        <v>36</v>
      </c>
      <c r="B18" s="127" t="s">
        <v>245</v>
      </c>
      <c r="C18" s="213">
        <f>C19</f>
        <v>35</v>
      </c>
      <c r="D18" s="213">
        <f>D19</f>
        <v>38</v>
      </c>
      <c r="E18" s="25"/>
    </row>
    <row r="19" spans="1:5" ht="63" customHeight="1">
      <c r="A19" s="129">
        <v>36</v>
      </c>
      <c r="B19" s="127" t="s">
        <v>469</v>
      </c>
      <c r="C19" s="213">
        <v>35</v>
      </c>
      <c r="D19" s="213">
        <v>38</v>
      </c>
      <c r="E19" s="171" t="s">
        <v>566</v>
      </c>
    </row>
    <row r="20" spans="1:5" ht="26.25" customHeight="1">
      <c r="A20" s="129">
        <f>A21</f>
        <v>47</v>
      </c>
      <c r="B20" s="127" t="s">
        <v>242</v>
      </c>
      <c r="C20" s="213">
        <f>C21</f>
        <v>41</v>
      </c>
      <c r="D20" s="213">
        <f>D21</f>
        <v>42</v>
      </c>
      <c r="E20" s="25"/>
    </row>
    <row r="21" spans="1:5" ht="48" customHeight="1">
      <c r="A21" s="129">
        <v>47</v>
      </c>
      <c r="B21" s="127" t="s">
        <v>239</v>
      </c>
      <c r="C21" s="213">
        <v>41</v>
      </c>
      <c r="D21" s="213">
        <v>42</v>
      </c>
      <c r="E21" s="171" t="s">
        <v>222</v>
      </c>
    </row>
    <row r="22" spans="1:5" ht="58.5" customHeight="1">
      <c r="A22" s="130">
        <f>A23+A26</f>
        <v>559844</v>
      </c>
      <c r="B22" s="220" t="s">
        <v>470</v>
      </c>
      <c r="C22" s="154">
        <f>C23+C26</f>
        <v>568000</v>
      </c>
      <c r="D22" s="154">
        <f>D23+D26</f>
        <v>420000</v>
      </c>
      <c r="E22" s="25"/>
    </row>
    <row r="23" spans="1:5" ht="33.75" customHeight="1">
      <c r="A23" s="131">
        <f>A24</f>
        <v>288788</v>
      </c>
      <c r="B23" s="127" t="s">
        <v>246</v>
      </c>
      <c r="C23" s="218">
        <f>C24</f>
        <v>290000</v>
      </c>
      <c r="D23" s="215">
        <f>D24</f>
        <v>200000</v>
      </c>
      <c r="E23" s="25"/>
    </row>
    <row r="24" spans="1:5" ht="47.25" customHeight="1" thickBot="1">
      <c r="A24" s="132">
        <v>288788</v>
      </c>
      <c r="B24" s="222" t="s">
        <v>248</v>
      </c>
      <c r="C24" s="219">
        <v>290000</v>
      </c>
      <c r="D24" s="216">
        <v>200000</v>
      </c>
      <c r="E24" s="182" t="s">
        <v>358</v>
      </c>
    </row>
    <row r="25" spans="1:5" ht="16.5" customHeight="1">
      <c r="A25" s="131"/>
      <c r="B25" s="127"/>
      <c r="C25" s="218"/>
      <c r="D25" s="217"/>
      <c r="E25" s="26"/>
    </row>
    <row r="26" spans="1:5" ht="56.25" customHeight="1">
      <c r="A26" s="131">
        <f>SUM(A27:A29)</f>
        <v>271056</v>
      </c>
      <c r="B26" s="127" t="s">
        <v>471</v>
      </c>
      <c r="C26" s="215">
        <f>C27+C28+C29</f>
        <v>278000</v>
      </c>
      <c r="D26" s="217">
        <f>D27+D28+D29</f>
        <v>220000</v>
      </c>
      <c r="E26" s="26"/>
    </row>
    <row r="27" spans="1:5" ht="63.75" customHeight="1">
      <c r="A27" s="131">
        <v>28615</v>
      </c>
      <c r="B27" s="127" t="s">
        <v>249</v>
      </c>
      <c r="C27" s="215">
        <v>30000</v>
      </c>
      <c r="D27" s="217">
        <v>30000</v>
      </c>
      <c r="E27" s="26" t="s">
        <v>220</v>
      </c>
    </row>
    <row r="28" spans="1:5" ht="96.75" customHeight="1">
      <c r="A28" s="131">
        <v>238099</v>
      </c>
      <c r="B28" s="127" t="s">
        <v>472</v>
      </c>
      <c r="C28" s="215">
        <v>238000</v>
      </c>
      <c r="D28" s="215">
        <v>180000</v>
      </c>
      <c r="E28" s="171" t="s">
        <v>178</v>
      </c>
    </row>
    <row r="29" spans="1:5" ht="84" customHeight="1">
      <c r="A29" s="131">
        <v>4342</v>
      </c>
      <c r="B29" s="127" t="s">
        <v>250</v>
      </c>
      <c r="C29" s="215">
        <v>10000</v>
      </c>
      <c r="D29" s="217">
        <v>10000</v>
      </c>
      <c r="E29" s="26" t="s">
        <v>179</v>
      </c>
    </row>
    <row r="30" spans="1:5" ht="45" customHeight="1">
      <c r="A30" s="131"/>
      <c r="B30" s="126"/>
      <c r="C30" s="214"/>
      <c r="D30" s="217"/>
      <c r="E30" s="26"/>
    </row>
    <row r="31" spans="1:5" ht="45" customHeight="1">
      <c r="A31" s="131"/>
      <c r="B31" s="126"/>
      <c r="C31" s="214"/>
      <c r="D31" s="217"/>
      <c r="E31" s="26"/>
    </row>
    <row r="32" spans="1:5" ht="23.25" customHeight="1">
      <c r="A32" s="131"/>
      <c r="B32" s="126"/>
      <c r="C32" s="214"/>
      <c r="D32" s="217"/>
      <c r="E32" s="26"/>
    </row>
    <row r="33" spans="1:5" ht="33.75" customHeight="1">
      <c r="A33" s="131"/>
      <c r="B33" s="126"/>
      <c r="C33" s="214"/>
      <c r="D33" s="217"/>
      <c r="E33" s="26"/>
    </row>
    <row r="34" spans="1:5" ht="36" customHeight="1">
      <c r="A34" s="131"/>
      <c r="B34" s="126"/>
      <c r="C34" s="214"/>
      <c r="D34" s="214"/>
      <c r="E34" s="26"/>
    </row>
    <row r="35" spans="1:5" ht="48" customHeight="1">
      <c r="A35" s="131"/>
      <c r="B35" s="126"/>
      <c r="C35" s="214"/>
      <c r="D35" s="214"/>
      <c r="E35" s="26"/>
    </row>
    <row r="36" spans="1:5" s="354" customFormat="1" ht="51" customHeight="1" thickBot="1">
      <c r="A36" s="373">
        <f>A9</f>
        <v>560036</v>
      </c>
      <c r="B36" s="374" t="s">
        <v>501</v>
      </c>
      <c r="C36" s="375">
        <f>C9</f>
        <v>568194</v>
      </c>
      <c r="D36" s="375">
        <f>D9</f>
        <v>420190</v>
      </c>
      <c r="E36" s="376"/>
    </row>
    <row r="37" spans="1:5">
      <c r="C37" s="210"/>
      <c r="D37" s="210"/>
    </row>
    <row r="38" spans="1:5">
      <c r="C38" s="211"/>
      <c r="D38" s="210"/>
    </row>
    <row r="39" spans="1:5">
      <c r="C39" s="210"/>
      <c r="D39" s="210"/>
    </row>
    <row r="40" spans="1:5">
      <c r="C40" s="210"/>
      <c r="D40" s="210"/>
    </row>
    <row r="41" spans="1:5">
      <c r="C41" s="210"/>
      <c r="D41" s="210"/>
    </row>
    <row r="42" spans="1:5">
      <c r="C42" s="210"/>
      <c r="D42" s="210"/>
    </row>
    <row r="43" spans="1:5">
      <c r="C43" s="210"/>
      <c r="D43" s="210"/>
    </row>
    <row r="44" spans="1:5">
      <c r="C44" s="210"/>
      <c r="D44" s="210"/>
    </row>
    <row r="45" spans="1:5">
      <c r="B45" s="210"/>
      <c r="C45" s="210"/>
      <c r="D45" s="210"/>
    </row>
    <row r="46" spans="1:5">
      <c r="C46" s="210"/>
      <c r="D46" s="210"/>
    </row>
    <row r="47" spans="1:5">
      <c r="C47" s="210"/>
      <c r="D47" s="210"/>
    </row>
    <row r="48" spans="1:5">
      <c r="C48" s="210"/>
      <c r="D48" s="210"/>
    </row>
    <row r="49" spans="3:4">
      <c r="C49" s="210"/>
      <c r="D49" s="210"/>
    </row>
    <row r="50" spans="3:4">
      <c r="C50" s="210"/>
      <c r="D50" s="210"/>
    </row>
    <row r="51" spans="3:4">
      <c r="C51" s="210"/>
      <c r="D51" s="210"/>
    </row>
    <row r="52" spans="3:4">
      <c r="C52" s="210"/>
      <c r="D52" s="210"/>
    </row>
    <row r="53" spans="3:4">
      <c r="C53" s="210"/>
      <c r="D53" s="210"/>
    </row>
    <row r="54" spans="3:4">
      <c r="C54" s="210"/>
      <c r="D54" s="210"/>
    </row>
    <row r="55" spans="3:4">
      <c r="C55" s="210"/>
      <c r="D55" s="210"/>
    </row>
    <row r="56" spans="3:4">
      <c r="C56" s="210"/>
      <c r="D56" s="210"/>
    </row>
    <row r="57" spans="3:4">
      <c r="C57" s="210"/>
      <c r="D57" s="210"/>
    </row>
    <row r="58" spans="3:4">
      <c r="C58" s="210"/>
      <c r="D58" s="210"/>
    </row>
    <row r="59" spans="3:4">
      <c r="C59" s="210"/>
      <c r="D59" s="210"/>
    </row>
    <row r="60" spans="3:4">
      <c r="C60" s="210"/>
      <c r="D60" s="210"/>
    </row>
    <row r="61" spans="3:4">
      <c r="C61" s="210"/>
      <c r="D61" s="210"/>
    </row>
  </sheetData>
  <mergeCells count="8">
    <mergeCell ref="A7:A8"/>
    <mergeCell ref="A2:E2"/>
    <mergeCell ref="A3:E3"/>
    <mergeCell ref="A4:E4"/>
    <mergeCell ref="B5:D5"/>
    <mergeCell ref="C7:C8"/>
    <mergeCell ref="D7:D8"/>
    <mergeCell ref="E7:E8"/>
  </mergeCells>
  <phoneticPr fontId="6" type="noConversion"/>
  <pageMargins left="0.62992125984251968" right="0.43307086614173229" top="0.6692913385826772" bottom="0.59055118110236227" header="0.39370078740157483" footer="0.47244094488188981"/>
  <pageSetup paperSize="9" firstPageNumber="15" orientation="portrait" useFirstPageNumber="1" r:id="rId1"/>
  <headerFooter alignWithMargins="0">
    <oddFooter>&amp;C&amp;"標楷體,標準"&amp;P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44"/>
  <sheetViews>
    <sheetView topLeftCell="A13" zoomScale="70" workbookViewId="0">
      <selection activeCell="E13" sqref="E13"/>
    </sheetView>
  </sheetViews>
  <sheetFormatPr defaultRowHeight="16.5"/>
  <cols>
    <col min="1" max="1" width="13.625" customWidth="1"/>
    <col min="2" max="2" width="23.875" customWidth="1"/>
    <col min="3" max="4" width="13.625" customWidth="1"/>
    <col min="5" max="5" width="22.5" customWidth="1"/>
  </cols>
  <sheetData>
    <row r="1" spans="1:5" ht="16.5" customHeight="1">
      <c r="B1" s="12"/>
    </row>
    <row r="2" spans="1:5" ht="25.5" customHeight="1">
      <c r="A2" s="466" t="s">
        <v>217</v>
      </c>
      <c r="B2" s="466"/>
      <c r="C2" s="466"/>
      <c r="D2" s="466"/>
      <c r="E2" s="466"/>
    </row>
    <row r="3" spans="1:5" ht="26.25" customHeight="1">
      <c r="A3" s="466" t="s">
        <v>218</v>
      </c>
      <c r="B3" s="466"/>
      <c r="C3" s="466"/>
      <c r="D3" s="466"/>
      <c r="E3" s="466"/>
    </row>
    <row r="4" spans="1:5" ht="19.5" customHeight="1">
      <c r="A4" s="467" t="s">
        <v>43</v>
      </c>
      <c r="B4" s="467"/>
      <c r="C4" s="467"/>
      <c r="D4" s="467"/>
      <c r="E4" s="467"/>
    </row>
    <row r="5" spans="1:5" ht="24" customHeight="1">
      <c r="A5" s="7"/>
      <c r="B5" s="484" t="s">
        <v>464</v>
      </c>
      <c r="C5" s="485"/>
      <c r="D5" s="485"/>
      <c r="E5" s="88" t="s">
        <v>24</v>
      </c>
    </row>
    <row r="6" spans="1:5" s="35" customFormat="1" ht="3" customHeight="1" thickBot="1">
      <c r="A6" s="327"/>
      <c r="B6" s="325"/>
      <c r="C6" s="326"/>
      <c r="D6" s="326"/>
      <c r="E6" s="315"/>
    </row>
    <row r="7" spans="1:5">
      <c r="A7" s="506" t="s">
        <v>147</v>
      </c>
      <c r="B7" s="58" t="s">
        <v>44</v>
      </c>
      <c r="C7" s="519" t="s">
        <v>28</v>
      </c>
      <c r="D7" s="508" t="s">
        <v>387</v>
      </c>
      <c r="E7" s="498" t="s">
        <v>500</v>
      </c>
    </row>
    <row r="8" spans="1:5">
      <c r="A8" s="518"/>
      <c r="B8" s="133" t="s">
        <v>45</v>
      </c>
      <c r="C8" s="520"/>
      <c r="D8" s="521"/>
      <c r="E8" s="500"/>
    </row>
    <row r="9" spans="1:5" s="354" customFormat="1" ht="36.75" customHeight="1">
      <c r="A9" s="392">
        <f>SUM(A10)</f>
        <v>402</v>
      </c>
      <c r="B9" s="393" t="s">
        <v>168</v>
      </c>
      <c r="C9" s="394">
        <f>SUM(C10)</f>
        <v>6036</v>
      </c>
      <c r="D9" s="394">
        <f>SUM(D10)</f>
        <v>5700</v>
      </c>
      <c r="E9" s="385"/>
    </row>
    <row r="10" spans="1:5" s="61" customFormat="1" ht="43.5" customHeight="1">
      <c r="A10" s="135">
        <f>A11</f>
        <v>402</v>
      </c>
      <c r="B10" s="220" t="s">
        <v>256</v>
      </c>
      <c r="C10" s="13">
        <f>C11</f>
        <v>6036</v>
      </c>
      <c r="D10" s="13">
        <f>D11</f>
        <v>5700</v>
      </c>
      <c r="E10" s="22"/>
    </row>
    <row r="11" spans="1:5" s="61" customFormat="1" ht="35.25" customHeight="1">
      <c r="A11" s="135">
        <f>SUM(A12:A16)</f>
        <v>402</v>
      </c>
      <c r="B11" s="127" t="s">
        <v>255</v>
      </c>
      <c r="C11" s="13">
        <f>SUM(C12:C16)</f>
        <v>6036</v>
      </c>
      <c r="D11" s="13">
        <f>SUM(D12:D16)</f>
        <v>5700</v>
      </c>
      <c r="E11" s="22"/>
    </row>
    <row r="12" spans="1:5" ht="153.75" customHeight="1">
      <c r="A12" s="136"/>
      <c r="B12" s="127" t="s">
        <v>251</v>
      </c>
      <c r="C12" s="29">
        <v>5000</v>
      </c>
      <c r="D12" s="29">
        <v>5000</v>
      </c>
      <c r="E12" s="26" t="s">
        <v>180</v>
      </c>
    </row>
    <row r="13" spans="1:5" ht="102.75" customHeight="1">
      <c r="A13" s="136"/>
      <c r="B13" s="127" t="s">
        <v>252</v>
      </c>
      <c r="C13" s="29">
        <v>500</v>
      </c>
      <c r="D13" s="29">
        <v>500</v>
      </c>
      <c r="E13" s="26" t="s">
        <v>181</v>
      </c>
    </row>
    <row r="14" spans="1:5" ht="71.25" customHeight="1">
      <c r="A14" s="136"/>
      <c r="B14" s="127" t="s">
        <v>356</v>
      </c>
      <c r="C14" s="29">
        <v>436</v>
      </c>
      <c r="D14" s="29"/>
      <c r="E14" s="26" t="s">
        <v>352</v>
      </c>
    </row>
    <row r="15" spans="1:5" ht="57" customHeight="1">
      <c r="A15" s="136">
        <v>402</v>
      </c>
      <c r="B15" s="127" t="s">
        <v>253</v>
      </c>
      <c r="C15" s="29">
        <v>100</v>
      </c>
      <c r="D15" s="29">
        <v>200</v>
      </c>
      <c r="E15" s="26" t="s">
        <v>21</v>
      </c>
    </row>
    <row r="16" spans="1:5" ht="24.75" customHeight="1">
      <c r="A16" s="136"/>
      <c r="B16" s="127"/>
      <c r="C16" s="29"/>
      <c r="D16" s="29"/>
      <c r="E16" s="26"/>
    </row>
    <row r="17" spans="1:5">
      <c r="A17" s="137"/>
      <c r="B17" s="134"/>
      <c r="C17" s="30"/>
      <c r="D17" s="30"/>
      <c r="E17" s="22"/>
    </row>
    <row r="18" spans="1:5" s="354" customFormat="1" ht="23.25" customHeight="1">
      <c r="A18" s="382">
        <f>A9</f>
        <v>402</v>
      </c>
      <c r="B18" s="383" t="s">
        <v>501</v>
      </c>
      <c r="C18" s="384">
        <f>C9</f>
        <v>6036</v>
      </c>
      <c r="D18" s="384">
        <f>D9</f>
        <v>5700</v>
      </c>
      <c r="E18" s="385"/>
    </row>
    <row r="19" spans="1:5" s="354" customFormat="1">
      <c r="A19" s="386"/>
      <c r="B19" s="387"/>
      <c r="C19" s="388"/>
      <c r="D19" s="388"/>
      <c r="E19" s="389"/>
    </row>
    <row r="20" spans="1:5" s="354" customFormat="1" ht="46.5" customHeight="1" thickBot="1">
      <c r="A20" s="390">
        <f>學產房地管理!A80+獎助教育支出!A36+'基金用途(一般)'!A18</f>
        <v>642515</v>
      </c>
      <c r="B20" s="363" t="s">
        <v>533</v>
      </c>
      <c r="C20" s="364">
        <f>學產房地管理!C80+獎助教育支出!C36+'基金用途(一般)'!C18</f>
        <v>691140</v>
      </c>
      <c r="D20" s="391">
        <f>學產房地管理!D80+獎助教育支出!D36+'基金用途(一般)'!D18</f>
        <v>534097</v>
      </c>
      <c r="E20" s="376"/>
    </row>
    <row r="21" spans="1:5" ht="34.5" customHeight="1"/>
    <row r="22" spans="1:5" ht="34.5" customHeight="1"/>
    <row r="44" spans="2:2">
      <c r="B44" s="210"/>
    </row>
  </sheetData>
  <mergeCells count="8">
    <mergeCell ref="A7:A8"/>
    <mergeCell ref="A4:E4"/>
    <mergeCell ref="A3:E3"/>
    <mergeCell ref="A2:E2"/>
    <mergeCell ref="B5:D5"/>
    <mergeCell ref="C7:C8"/>
    <mergeCell ref="D7:D8"/>
    <mergeCell ref="E7:E8"/>
  </mergeCells>
  <phoneticPr fontId="6" type="noConversion"/>
  <pageMargins left="0.62992125984251968" right="0.43307086614173229" top="0.6692913385826772" bottom="0.59055118110236227" header="0.39370078740157483" footer="0.51181102362204722"/>
  <pageSetup paperSize="9" firstPageNumber="17" orientation="portrait" useFirstPageNumber="1" r:id="rId1"/>
  <headerFooter alignWithMargins="0">
    <oddFooter>&amp;C&amp;"標楷體,標準"&amp;P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E6" sqref="E6"/>
    </sheetView>
  </sheetViews>
  <sheetFormatPr defaultRowHeight="50.25"/>
  <cols>
    <col min="1" max="1" width="9" style="372"/>
    <col min="2" max="2" width="36.375" style="372" customWidth="1"/>
    <col min="3" max="16384" width="9" style="372"/>
  </cols>
  <sheetData>
    <row r="3" spans="2:2">
      <c r="B3" s="372" t="s">
        <v>531</v>
      </c>
    </row>
  </sheetData>
  <phoneticPr fontId="6" type="noConversion"/>
  <pageMargins left="1.9685039370078741" right="0.74803149606299213" top="2.9527559055118111" bottom="0.98425196850393704" header="0.51181102362204722" footer="0.51181102362204722"/>
  <pageSetup paperSize="9" firstPageNumber="18" orientation="portrait" useFirstPageNumber="1" r:id="rId1"/>
  <headerFooter alignWithMargins="0">
    <oddFooter>&amp;C&amp;"標楷體,標準"&amp;P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K39" sqref="K39"/>
    </sheetView>
  </sheetViews>
  <sheetFormatPr defaultRowHeight="50.25"/>
  <cols>
    <col min="1" max="1" width="3" style="372" customWidth="1"/>
    <col min="2" max="2" width="56.125" style="372" customWidth="1"/>
    <col min="3" max="16384" width="9" style="372"/>
  </cols>
  <sheetData>
    <row r="3" spans="2:2">
      <c r="B3" s="372" t="s">
        <v>567</v>
      </c>
    </row>
  </sheetData>
  <phoneticPr fontId="6" type="noConversion"/>
  <pageMargins left="1.5748031496062993" right="0.74803149606299213" top="2.9527559055118111" bottom="0.98425196850393704" header="0.51181102362204722" footer="0.51181102362204722"/>
  <pageSetup paperSize="9" firstPageNumber="8"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70" workbookViewId="0">
      <selection activeCell="E9" sqref="E9"/>
    </sheetView>
  </sheetViews>
  <sheetFormatPr defaultRowHeight="16.5"/>
  <cols>
    <col min="1" max="1" width="19.875" customWidth="1"/>
    <col min="2" max="2" width="7.125" customWidth="1"/>
    <col min="3" max="3" width="10.875" customWidth="1"/>
    <col min="4" max="4" width="9.25" customWidth="1"/>
    <col min="5" max="5" width="8.875" customWidth="1"/>
    <col min="6" max="6" width="33.875" customWidth="1"/>
  </cols>
  <sheetData>
    <row r="1" spans="1:6" ht="15" customHeight="1">
      <c r="B1" s="12"/>
    </row>
    <row r="2" spans="1:6" ht="25.5" customHeight="1">
      <c r="A2" s="488" t="s">
        <v>217</v>
      </c>
      <c r="B2" s="488"/>
      <c r="C2" s="488"/>
      <c r="D2" s="488"/>
      <c r="E2" s="488"/>
      <c r="F2" s="488"/>
    </row>
    <row r="3" spans="1:6" ht="25.5" customHeight="1">
      <c r="A3" s="466" t="s">
        <v>218</v>
      </c>
      <c r="B3" s="466"/>
      <c r="C3" s="466"/>
      <c r="D3" s="466"/>
      <c r="E3" s="466"/>
      <c r="F3" s="466"/>
    </row>
    <row r="4" spans="1:6" ht="25.5" customHeight="1">
      <c r="A4" s="467" t="s">
        <v>406</v>
      </c>
      <c r="B4" s="467"/>
      <c r="C4" s="467"/>
      <c r="D4" s="467"/>
      <c r="E4" s="467"/>
      <c r="F4" s="467"/>
    </row>
    <row r="5" spans="1:6" ht="21" customHeight="1">
      <c r="A5" s="511" t="s">
        <v>405</v>
      </c>
      <c r="B5" s="511"/>
      <c r="C5" s="511"/>
      <c r="D5" s="511"/>
      <c r="E5" s="511"/>
      <c r="F5" s="511"/>
    </row>
    <row r="6" spans="1:6" s="35" customFormat="1" ht="3" customHeight="1" thickBot="1">
      <c r="A6" s="324"/>
      <c r="B6" s="324"/>
      <c r="C6" s="324"/>
      <c r="D6" s="324"/>
      <c r="E6" s="324"/>
      <c r="F6" s="324"/>
    </row>
    <row r="7" spans="1:6" ht="33">
      <c r="A7" s="396" t="s">
        <v>535</v>
      </c>
      <c r="B7" s="432" t="s">
        <v>568</v>
      </c>
      <c r="C7" s="433" t="s">
        <v>569</v>
      </c>
      <c r="D7" s="432" t="s">
        <v>570</v>
      </c>
      <c r="E7" s="432" t="s">
        <v>571</v>
      </c>
      <c r="F7" s="395" t="s">
        <v>534</v>
      </c>
    </row>
    <row r="8" spans="1:6" ht="4.5" customHeight="1">
      <c r="A8" s="266"/>
      <c r="B8" s="71"/>
      <c r="C8" s="71"/>
      <c r="D8" s="71"/>
      <c r="E8" s="71"/>
      <c r="F8" s="267"/>
    </row>
    <row r="9" spans="1:6" ht="138" customHeight="1">
      <c r="A9" s="268" t="s">
        <v>400</v>
      </c>
      <c r="B9" s="269" t="s">
        <v>403</v>
      </c>
      <c r="C9" s="300">
        <f>E9*1000/D9</f>
        <v>140011.9760479042</v>
      </c>
      <c r="D9" s="269">
        <v>835</v>
      </c>
      <c r="E9" s="272">
        <f>學產房地管理!C9</f>
        <v>116910</v>
      </c>
      <c r="F9" s="270" t="s">
        <v>408</v>
      </c>
    </row>
    <row r="10" spans="1:6" ht="222" customHeight="1">
      <c r="A10" s="271" t="s">
        <v>401</v>
      </c>
      <c r="B10" s="269" t="s">
        <v>459</v>
      </c>
      <c r="C10" s="300">
        <f>E10*1000/D10</f>
        <v>4999.9912002041556</v>
      </c>
      <c r="D10" s="272">
        <v>113639</v>
      </c>
      <c r="E10" s="273">
        <f>獎助教育支出!C9</f>
        <v>568194</v>
      </c>
      <c r="F10" s="270" t="s">
        <v>0</v>
      </c>
    </row>
    <row r="11" spans="1:6" ht="215.25" customHeight="1">
      <c r="A11" s="271" t="s">
        <v>402</v>
      </c>
      <c r="B11" s="269" t="s">
        <v>404</v>
      </c>
      <c r="C11" s="301">
        <f>E11*1000/D11</f>
        <v>503000</v>
      </c>
      <c r="D11" s="269">
        <v>12</v>
      </c>
      <c r="E11" s="273">
        <f>'基金用途(一般)'!C9</f>
        <v>6036</v>
      </c>
      <c r="F11" s="270" t="s">
        <v>1</v>
      </c>
    </row>
    <row r="12" spans="1:6" ht="27" customHeight="1" thickBot="1">
      <c r="A12" s="275" t="s">
        <v>407</v>
      </c>
      <c r="B12" s="276"/>
      <c r="C12" s="276"/>
      <c r="D12" s="276"/>
      <c r="E12" s="277">
        <f>SUM(E9:E11)</f>
        <v>691140</v>
      </c>
      <c r="F12" s="274"/>
    </row>
  </sheetData>
  <mergeCells count="4">
    <mergeCell ref="A2:F2"/>
    <mergeCell ref="A3:F3"/>
    <mergeCell ref="A4:F4"/>
    <mergeCell ref="A5:F5"/>
  </mergeCells>
  <phoneticPr fontId="6" type="noConversion"/>
  <pageMargins left="0.62992125984251968" right="0.43307086614173229" top="0.6692913385826772" bottom="0.31496062992125984" header="0.39370078740157483" footer="0.6692913385826772"/>
  <pageSetup paperSize="9" firstPageNumber="19" orientation="portrait" useFirstPageNumber="1" r:id="rId1"/>
  <headerFooter alignWithMargins="0">
    <oddFooter>&amp;C&amp;"標楷體,標準"&amp;P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topLeftCell="A7" workbookViewId="0">
      <selection activeCell="E6" sqref="E6"/>
    </sheetView>
  </sheetViews>
  <sheetFormatPr defaultRowHeight="50.25"/>
  <cols>
    <col min="1" max="1" width="9" style="372"/>
    <col min="2" max="2" width="36.375" style="372" customWidth="1"/>
    <col min="3" max="16384" width="9" style="372"/>
  </cols>
  <sheetData>
    <row r="3" spans="2:2">
      <c r="B3" s="372" t="s">
        <v>531</v>
      </c>
    </row>
  </sheetData>
  <phoneticPr fontId="6" type="noConversion"/>
  <pageMargins left="1.9685039370078741" right="0.74803149606299213" top="2.9527559055118111" bottom="0.98425196850393704" header="0.51181102362204722" footer="0.51181102362204722"/>
  <pageSetup paperSize="9" firstPageNumber="20" orientation="portrait" useFirstPageNumber="1" r:id="rId1"/>
  <headerFooter alignWithMargins="0">
    <oddFooter>&amp;C&amp;"標楷體,標準"&amp;P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35"/>
  <sheetViews>
    <sheetView workbookViewId="0">
      <selection activeCell="B2" sqref="B2:J2"/>
    </sheetView>
  </sheetViews>
  <sheetFormatPr defaultRowHeight="16.5"/>
  <cols>
    <col min="1" max="1" width="5.375" customWidth="1"/>
    <col min="2" max="2" width="5.875" customWidth="1"/>
  </cols>
  <sheetData>
    <row r="1" spans="2:10" ht="55.5" customHeight="1">
      <c r="B1" s="2"/>
      <c r="C1" s="1"/>
      <c r="D1" s="1"/>
      <c r="E1" s="1"/>
      <c r="F1" s="1"/>
      <c r="G1" s="1"/>
      <c r="H1" s="1"/>
      <c r="I1" s="1"/>
      <c r="J1" s="1"/>
    </row>
    <row r="2" spans="2:10" ht="33" customHeight="1">
      <c r="B2" s="455" t="s">
        <v>223</v>
      </c>
      <c r="C2" s="455"/>
      <c r="D2" s="455"/>
      <c r="E2" s="455"/>
      <c r="F2" s="455"/>
      <c r="G2" s="455"/>
      <c r="H2" s="455"/>
      <c r="I2" s="455"/>
      <c r="J2" s="455"/>
    </row>
    <row r="3" spans="2:10" ht="33" customHeight="1">
      <c r="B3" s="165"/>
      <c r="C3" s="165"/>
      <c r="D3" s="165"/>
      <c r="E3" s="165"/>
      <c r="F3" s="165"/>
      <c r="G3" s="165"/>
      <c r="H3" s="165"/>
      <c r="I3" s="165"/>
      <c r="J3" s="165"/>
    </row>
    <row r="4" spans="2:10" ht="33" customHeight="1">
      <c r="B4" s="140"/>
      <c r="C4" s="140"/>
      <c r="D4" s="140"/>
      <c r="E4" s="140"/>
      <c r="F4" s="140"/>
      <c r="G4" s="140"/>
      <c r="H4" s="140"/>
      <c r="I4" s="140"/>
      <c r="J4" s="140"/>
    </row>
    <row r="5" spans="2:10" ht="48.75" customHeight="1">
      <c r="B5" s="456" t="s">
        <v>548</v>
      </c>
      <c r="C5" s="456"/>
      <c r="D5" s="456"/>
      <c r="E5" s="456"/>
      <c r="F5" s="456"/>
      <c r="G5" s="456"/>
      <c r="H5" s="456"/>
      <c r="I5" s="456"/>
      <c r="J5" s="456"/>
    </row>
    <row r="6" spans="2:10" ht="32.25">
      <c r="B6" s="142"/>
      <c r="C6" s="142"/>
      <c r="D6" s="142"/>
      <c r="E6" s="142"/>
      <c r="F6" s="142"/>
      <c r="G6" s="142"/>
      <c r="H6" s="142"/>
      <c r="I6" s="142"/>
      <c r="J6" s="142"/>
    </row>
    <row r="7" spans="2:10" ht="51.75" customHeight="1">
      <c r="B7" s="167"/>
      <c r="C7" s="458" t="s">
        <v>161</v>
      </c>
      <c r="D7" s="458"/>
      <c r="E7" s="458"/>
      <c r="F7" s="458"/>
      <c r="G7" s="458"/>
      <c r="H7" s="458"/>
      <c r="I7" s="458"/>
      <c r="J7" s="167"/>
    </row>
    <row r="8" spans="2:10" ht="51.75" customHeight="1">
      <c r="B8" s="167"/>
      <c r="C8" s="166"/>
      <c r="D8" s="166"/>
      <c r="E8" s="166"/>
      <c r="F8" s="166"/>
      <c r="G8" s="166"/>
      <c r="H8" s="166"/>
      <c r="I8" s="166"/>
      <c r="J8" s="167"/>
    </row>
    <row r="9" spans="2:10" ht="51.75" customHeight="1">
      <c r="B9" s="140"/>
      <c r="C9" s="140"/>
      <c r="D9" s="140"/>
      <c r="E9" s="140"/>
      <c r="F9" s="140"/>
      <c r="G9" s="140"/>
      <c r="H9" s="140"/>
      <c r="I9" s="140"/>
      <c r="J9" s="140"/>
    </row>
    <row r="10" spans="2:10" ht="38.25">
      <c r="B10" s="457" t="s">
        <v>164</v>
      </c>
      <c r="C10" s="457"/>
      <c r="D10" s="457"/>
      <c r="E10" s="457"/>
      <c r="F10" s="457"/>
      <c r="G10" s="457"/>
      <c r="H10" s="457"/>
      <c r="I10" s="457"/>
      <c r="J10" s="457"/>
    </row>
    <row r="11" spans="2:10" ht="74.25" customHeight="1">
      <c r="B11" s="143"/>
      <c r="C11" s="143"/>
      <c r="D11" s="143"/>
      <c r="E11" s="143"/>
      <c r="F11" s="143"/>
      <c r="G11" s="143"/>
      <c r="H11" s="143"/>
      <c r="I11" s="143"/>
      <c r="J11" s="143"/>
    </row>
    <row r="12" spans="2:10" ht="26.25" customHeight="1">
      <c r="B12" s="143"/>
      <c r="C12" s="143"/>
      <c r="D12" s="143"/>
      <c r="E12" s="143"/>
      <c r="F12" s="143"/>
      <c r="G12" s="143"/>
      <c r="H12" s="143"/>
      <c r="I12" s="143"/>
      <c r="J12" s="143"/>
    </row>
    <row r="13" spans="2:10" ht="27.75">
      <c r="B13" s="453" t="s">
        <v>549</v>
      </c>
      <c r="C13" s="453"/>
      <c r="D13" s="453"/>
      <c r="E13" s="453"/>
      <c r="F13" s="453"/>
      <c r="G13" s="453"/>
      <c r="H13" s="453"/>
      <c r="I13" s="453"/>
      <c r="J13" s="453"/>
    </row>
    <row r="14" spans="2:10" ht="36.75">
      <c r="B14" s="144"/>
      <c r="C14" s="141"/>
      <c r="D14" s="141"/>
      <c r="E14" s="141"/>
      <c r="F14" s="141"/>
      <c r="G14" s="141"/>
      <c r="H14" s="141"/>
      <c r="I14" s="141"/>
      <c r="J14" s="141"/>
    </row>
    <row r="15" spans="2:10" ht="27.75">
      <c r="B15" s="453" t="s">
        <v>550</v>
      </c>
      <c r="C15" s="453"/>
      <c r="D15" s="453"/>
      <c r="E15" s="453"/>
      <c r="F15" s="453"/>
      <c r="G15" s="453"/>
      <c r="H15" s="453"/>
      <c r="I15" s="453"/>
      <c r="J15" s="453"/>
    </row>
    <row r="16" spans="2:10" ht="36.75">
      <c r="B16" s="144"/>
      <c r="C16" s="141"/>
      <c r="D16" s="141"/>
      <c r="E16" s="141"/>
      <c r="F16" s="141"/>
      <c r="G16" s="141"/>
      <c r="H16" s="141"/>
      <c r="I16" s="141"/>
      <c r="J16" s="141"/>
    </row>
    <row r="17" spans="2:10">
      <c r="B17" s="145"/>
      <c r="C17" s="145"/>
      <c r="D17" s="145"/>
      <c r="E17" s="145"/>
      <c r="F17" s="145"/>
      <c r="G17" s="145"/>
      <c r="H17" s="145"/>
      <c r="I17" s="145"/>
      <c r="J17" s="145"/>
    </row>
    <row r="18" spans="2:10" ht="30">
      <c r="B18" s="454" t="s">
        <v>551</v>
      </c>
      <c r="C18" s="454"/>
      <c r="D18" s="454"/>
      <c r="E18" s="454"/>
      <c r="F18" s="454"/>
      <c r="G18" s="454"/>
      <c r="H18" s="454"/>
      <c r="I18" s="454"/>
      <c r="J18" s="454"/>
    </row>
    <row r="19" spans="2:10" ht="19.5">
      <c r="B19" s="3"/>
      <c r="C19" s="1"/>
      <c r="D19" s="1"/>
      <c r="E19" s="1"/>
      <c r="F19" s="1"/>
      <c r="G19" s="1"/>
      <c r="H19" s="1"/>
      <c r="I19" s="1"/>
      <c r="J19" s="1"/>
    </row>
    <row r="20" spans="2:10">
      <c r="B20" s="4"/>
      <c r="C20" s="1"/>
      <c r="D20" s="1"/>
      <c r="E20" s="1"/>
      <c r="F20" s="1"/>
      <c r="G20" s="1"/>
      <c r="H20" s="1"/>
      <c r="I20" s="1"/>
      <c r="J20" s="1"/>
    </row>
    <row r="21" spans="2:10" ht="27.75">
      <c r="B21" s="5"/>
      <c r="C21" s="1"/>
      <c r="D21" s="1"/>
      <c r="E21" s="1"/>
      <c r="F21" s="1"/>
      <c r="G21" s="1"/>
      <c r="H21" s="1"/>
      <c r="I21" s="1"/>
      <c r="J21" s="1"/>
    </row>
    <row r="22" spans="2:10">
      <c r="B22" s="1"/>
      <c r="C22" s="1"/>
      <c r="D22" s="1"/>
      <c r="E22" s="1"/>
      <c r="F22" s="1"/>
      <c r="G22" s="1"/>
      <c r="H22" s="1"/>
      <c r="I22" s="1"/>
      <c r="J22" s="1"/>
    </row>
    <row r="23" spans="2:10">
      <c r="B23" s="1"/>
      <c r="C23" s="1"/>
      <c r="D23" s="1"/>
      <c r="E23" s="1"/>
      <c r="F23" s="1"/>
      <c r="G23" s="1"/>
      <c r="H23" s="1"/>
      <c r="I23" s="1"/>
      <c r="J23" s="1"/>
    </row>
    <row r="24" spans="2:10">
      <c r="B24" s="1"/>
      <c r="C24" s="1"/>
      <c r="D24" s="1"/>
      <c r="E24" s="1"/>
      <c r="F24" s="1"/>
      <c r="G24" s="1"/>
      <c r="H24" s="1"/>
      <c r="I24" s="1"/>
      <c r="J24" s="1"/>
    </row>
    <row r="25" spans="2:10">
      <c r="B25" s="1"/>
      <c r="C25" s="1"/>
      <c r="D25" s="1"/>
      <c r="E25" s="1"/>
      <c r="F25" s="1"/>
      <c r="G25" s="1"/>
      <c r="H25" s="1"/>
      <c r="I25" s="1"/>
      <c r="J25" s="1"/>
    </row>
    <row r="26" spans="2:10">
      <c r="B26" s="1"/>
      <c r="C26" s="1"/>
      <c r="D26" s="1"/>
      <c r="E26" s="1"/>
      <c r="F26" s="1"/>
      <c r="G26" s="1"/>
      <c r="H26" s="1"/>
      <c r="I26" s="1"/>
      <c r="J26" s="1"/>
    </row>
    <row r="27" spans="2:10">
      <c r="B27" s="1"/>
      <c r="C27" s="1"/>
      <c r="D27" s="1"/>
      <c r="E27" s="1"/>
      <c r="F27" s="1"/>
      <c r="G27" s="1"/>
      <c r="H27" s="1"/>
      <c r="I27" s="1"/>
      <c r="J27" s="1"/>
    </row>
    <row r="28" spans="2:10">
      <c r="B28" s="1"/>
      <c r="C28" s="1"/>
      <c r="D28" s="1"/>
      <c r="E28" s="1"/>
      <c r="F28" s="1"/>
      <c r="G28" s="1"/>
      <c r="H28" s="1"/>
      <c r="I28" s="1"/>
      <c r="J28" s="1"/>
    </row>
    <row r="29" spans="2:10">
      <c r="B29" s="1"/>
      <c r="C29" s="1"/>
      <c r="D29" s="1"/>
      <c r="E29" s="1"/>
      <c r="F29" s="1"/>
      <c r="G29" s="1"/>
      <c r="H29" s="1"/>
      <c r="I29" s="1"/>
      <c r="J29" s="1"/>
    </row>
    <row r="30" spans="2:10">
      <c r="B30" s="1"/>
      <c r="C30" s="1"/>
      <c r="D30" s="1"/>
      <c r="E30" s="1"/>
      <c r="F30" s="1"/>
      <c r="G30" s="1"/>
      <c r="H30" s="1"/>
      <c r="I30" s="1"/>
      <c r="J30" s="1"/>
    </row>
    <row r="31" spans="2:10">
      <c r="B31" s="1"/>
      <c r="C31" s="1"/>
      <c r="D31" s="1"/>
      <c r="E31" s="1"/>
      <c r="F31" s="1"/>
      <c r="G31" s="1"/>
      <c r="H31" s="1"/>
      <c r="I31" s="1"/>
      <c r="J31" s="1"/>
    </row>
    <row r="32" spans="2:10">
      <c r="B32" s="1"/>
      <c r="C32" s="1"/>
      <c r="D32" s="1"/>
      <c r="E32" s="1"/>
      <c r="F32" s="1"/>
      <c r="G32" s="1"/>
      <c r="H32" s="1"/>
      <c r="I32" s="1"/>
      <c r="J32" s="1"/>
    </row>
    <row r="33" spans="2:10">
      <c r="B33" s="1"/>
      <c r="C33" s="1"/>
      <c r="D33" s="1"/>
      <c r="E33" s="1"/>
      <c r="F33" s="1"/>
      <c r="G33" s="1"/>
      <c r="H33" s="1"/>
      <c r="I33" s="1"/>
      <c r="J33" s="1"/>
    </row>
    <row r="34" spans="2:10">
      <c r="B34" s="1"/>
      <c r="C34" s="1"/>
      <c r="D34" s="1"/>
      <c r="E34" s="1"/>
      <c r="F34" s="1"/>
      <c r="G34" s="1"/>
      <c r="H34" s="1"/>
      <c r="I34" s="1"/>
      <c r="J34" s="1"/>
    </row>
    <row r="35" spans="2:10">
      <c r="B35" s="1"/>
      <c r="C35" s="1"/>
      <c r="D35" s="1"/>
      <c r="E35" s="1"/>
      <c r="F35" s="1"/>
      <c r="G35" s="1"/>
      <c r="H35" s="1"/>
      <c r="I35" s="1"/>
      <c r="J35" s="1"/>
    </row>
  </sheetData>
  <mergeCells count="7">
    <mergeCell ref="B13:J13"/>
    <mergeCell ref="B18:J18"/>
    <mergeCell ref="B2:J2"/>
    <mergeCell ref="B5:J5"/>
    <mergeCell ref="B10:J10"/>
    <mergeCell ref="C7:I7"/>
    <mergeCell ref="B15:J15"/>
  </mergeCells>
  <phoneticPr fontId="6" type="noConversion"/>
  <pageMargins left="0.78740157480314965" right="0.78740157480314965" top="0.98425196850393704" bottom="0.59055118110236227"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4" sqref="B4"/>
    </sheetView>
  </sheetViews>
  <sheetFormatPr defaultRowHeight="50.25"/>
  <cols>
    <col min="1" max="1" width="3" style="372" customWidth="1"/>
    <col min="2" max="2" width="56.125" style="372" customWidth="1"/>
    <col min="3" max="16384" width="9" style="372"/>
  </cols>
  <sheetData>
    <row r="3" spans="2:2">
      <c r="B3" s="372" t="s">
        <v>572</v>
      </c>
    </row>
  </sheetData>
  <phoneticPr fontId="6" type="noConversion"/>
  <pageMargins left="1.5748031496062993" right="0.74803149606299213" top="2.9527559055118111" bottom="0.98425196850393704" header="0.51181102362204722" footer="0.51181102362204722"/>
  <pageSetup paperSize="9" firstPageNumber="8"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H41"/>
  <sheetViews>
    <sheetView zoomScale="65" workbookViewId="0">
      <selection activeCell="K39" sqref="K39"/>
    </sheetView>
  </sheetViews>
  <sheetFormatPr defaultRowHeight="16.5"/>
  <cols>
    <col min="1" max="1" width="15.625" customWidth="1"/>
    <col min="2" max="2" width="15.625" hidden="1" customWidth="1"/>
    <col min="3" max="3" width="21.25" customWidth="1"/>
    <col min="4" max="4" width="16.625" customWidth="1"/>
    <col min="5" max="6" width="15.625" hidden="1" customWidth="1"/>
    <col min="7" max="7" width="16.625" customWidth="1"/>
    <col min="8" max="8" width="17.875" customWidth="1"/>
  </cols>
  <sheetData>
    <row r="1" spans="1:8" ht="24.75" customHeight="1">
      <c r="C1" s="12"/>
    </row>
    <row r="2" spans="1:8" s="101" customFormat="1" ht="25.5" customHeight="1">
      <c r="A2" s="466" t="s">
        <v>258</v>
      </c>
      <c r="B2" s="466"/>
      <c r="C2" s="466"/>
      <c r="D2" s="466"/>
      <c r="E2" s="466"/>
      <c r="F2" s="466"/>
      <c r="G2" s="466"/>
      <c r="H2" s="466"/>
    </row>
    <row r="3" spans="1:8" s="101" customFormat="1" ht="25.5" customHeight="1">
      <c r="A3" s="466" t="s">
        <v>259</v>
      </c>
      <c r="B3" s="466"/>
      <c r="C3" s="466"/>
      <c r="D3" s="466"/>
      <c r="E3" s="466"/>
      <c r="F3" s="466"/>
      <c r="G3" s="466"/>
      <c r="H3" s="466"/>
    </row>
    <row r="4" spans="1:8" s="101" customFormat="1" ht="25.5" customHeight="1">
      <c r="A4" s="467" t="s">
        <v>418</v>
      </c>
      <c r="B4" s="467"/>
      <c r="C4" s="467"/>
      <c r="D4" s="467"/>
      <c r="E4" s="467"/>
      <c r="F4" s="467"/>
      <c r="G4" s="467"/>
      <c r="H4" s="467"/>
    </row>
    <row r="5" spans="1:8" ht="24" customHeight="1">
      <c r="A5" s="485" t="s">
        <v>421</v>
      </c>
      <c r="B5" s="485"/>
      <c r="C5" s="485"/>
      <c r="D5" s="485"/>
      <c r="E5" s="485"/>
      <c r="F5" s="485"/>
      <c r="G5" s="485"/>
      <c r="H5" s="57" t="s">
        <v>419</v>
      </c>
    </row>
    <row r="6" spans="1:8" s="35" customFormat="1" ht="3" customHeight="1" thickBot="1">
      <c r="A6" s="326"/>
      <c r="B6" s="326"/>
      <c r="C6" s="326"/>
      <c r="D6" s="326"/>
      <c r="E6" s="326"/>
      <c r="F6" s="326"/>
      <c r="G6" s="326"/>
      <c r="H6" s="317"/>
    </row>
    <row r="7" spans="1:8" ht="24.75" customHeight="1">
      <c r="A7" s="489" t="s">
        <v>423</v>
      </c>
      <c r="B7" s="508" t="s">
        <v>424</v>
      </c>
      <c r="C7" s="508" t="s">
        <v>425</v>
      </c>
      <c r="D7" s="508" t="s">
        <v>426</v>
      </c>
      <c r="E7" s="523" t="s">
        <v>427</v>
      </c>
      <c r="F7" s="525" t="s">
        <v>428</v>
      </c>
      <c r="G7" s="523" t="s">
        <v>429</v>
      </c>
      <c r="H7" s="516" t="s">
        <v>430</v>
      </c>
    </row>
    <row r="8" spans="1:8" ht="18.75" customHeight="1">
      <c r="A8" s="527"/>
      <c r="B8" s="526"/>
      <c r="C8" s="526"/>
      <c r="D8" s="526"/>
      <c r="E8" s="524"/>
      <c r="F8" s="526"/>
      <c r="G8" s="524"/>
      <c r="H8" s="522"/>
    </row>
    <row r="9" spans="1:8" ht="32.1" customHeight="1">
      <c r="A9" s="397">
        <f>SUM(A10,A22)</f>
        <v>3050937</v>
      </c>
      <c r="B9" s="398">
        <f>SUM(B10,B22)</f>
        <v>2536667</v>
      </c>
      <c r="C9" s="399" t="s">
        <v>46</v>
      </c>
      <c r="D9" s="400">
        <f>D10+D21</f>
        <v>3218027</v>
      </c>
      <c r="E9" s="400">
        <f>E10+E21</f>
        <v>2650172</v>
      </c>
      <c r="F9" s="400">
        <f>F10+F21</f>
        <v>514270</v>
      </c>
      <c r="G9" s="400">
        <f>G10+G21</f>
        <v>3164442</v>
      </c>
      <c r="H9" s="401">
        <f>H10+H21</f>
        <v>53585</v>
      </c>
    </row>
    <row r="10" spans="1:8" ht="32.1" customHeight="1">
      <c r="A10" s="402">
        <f>SUM(A11,A13,A18)</f>
        <v>3048485</v>
      </c>
      <c r="B10" s="403">
        <f>SUM(B11,B13,B18)</f>
        <v>2533363</v>
      </c>
      <c r="C10" s="404" t="s">
        <v>47</v>
      </c>
      <c r="D10" s="403">
        <f>D11+D13+D18</f>
        <v>3214925</v>
      </c>
      <c r="E10" s="403">
        <f>E11+E13+E18</f>
        <v>2647370</v>
      </c>
      <c r="F10" s="403">
        <f>F11+F13+F18</f>
        <v>515122</v>
      </c>
      <c r="G10" s="403">
        <f>G11+G13+G18</f>
        <v>3162492</v>
      </c>
      <c r="H10" s="405">
        <f>H11+H13+H18</f>
        <v>52433</v>
      </c>
    </row>
    <row r="11" spans="1:8" ht="32.1" customHeight="1">
      <c r="A11" s="402">
        <f>A12</f>
        <v>1914334</v>
      </c>
      <c r="B11" s="403">
        <f>B12</f>
        <v>2226659</v>
      </c>
      <c r="C11" s="404" t="s">
        <v>48</v>
      </c>
      <c r="D11" s="403">
        <f>D12</f>
        <v>2289173</v>
      </c>
      <c r="E11" s="403">
        <f>E12</f>
        <v>2245769</v>
      </c>
      <c r="F11" s="403">
        <f>F12</f>
        <v>-312325</v>
      </c>
      <c r="G11" s="403">
        <f>G12</f>
        <v>1933444</v>
      </c>
      <c r="H11" s="405">
        <f>H12</f>
        <v>355729</v>
      </c>
    </row>
    <row r="12" spans="1:8" ht="32.1" hidden="1" customHeight="1">
      <c r="A12" s="402">
        <v>1914334</v>
      </c>
      <c r="B12" s="403">
        <v>2226659</v>
      </c>
      <c r="C12" s="404" t="s">
        <v>365</v>
      </c>
      <c r="D12" s="403">
        <f>2239173+50000</f>
        <v>2289173</v>
      </c>
      <c r="E12" s="406">
        <v>2245769</v>
      </c>
      <c r="F12" s="406">
        <f>A12-B12</f>
        <v>-312325</v>
      </c>
      <c r="G12" s="403">
        <f>E12+F12</f>
        <v>1933444</v>
      </c>
      <c r="H12" s="405">
        <f t="shared" ref="H12:H23" si="0">D12-G12</f>
        <v>355729</v>
      </c>
    </row>
    <row r="13" spans="1:8" ht="32.1" customHeight="1">
      <c r="A13" s="402">
        <f>SUM(A14:A17)</f>
        <v>1134151</v>
      </c>
      <c r="B13" s="403">
        <f>SUM(B14:B17)</f>
        <v>306319</v>
      </c>
      <c r="C13" s="404" t="s">
        <v>49</v>
      </c>
      <c r="D13" s="403">
        <f>SUM(D14:D17)</f>
        <v>925752</v>
      </c>
      <c r="E13" s="403">
        <f>SUM(E14:E17)</f>
        <v>401236</v>
      </c>
      <c r="F13" s="403">
        <f>SUM(F14:F17)</f>
        <v>827707</v>
      </c>
      <c r="G13" s="403">
        <f>SUM(G14:G17)</f>
        <v>1228943</v>
      </c>
      <c r="H13" s="405">
        <f>SUM(H14:H17)</f>
        <v>-303191</v>
      </c>
    </row>
    <row r="14" spans="1:8" ht="32.1" hidden="1" customHeight="1">
      <c r="A14" s="402">
        <v>578316</v>
      </c>
      <c r="B14" s="403">
        <v>0</v>
      </c>
      <c r="C14" s="404" t="s">
        <v>431</v>
      </c>
      <c r="D14" s="403">
        <v>346990</v>
      </c>
      <c r="E14" s="406">
        <v>0</v>
      </c>
      <c r="F14" s="406">
        <f>A14-B14</f>
        <v>578316</v>
      </c>
      <c r="G14" s="403">
        <f>E14+F14</f>
        <v>578316</v>
      </c>
      <c r="H14" s="405">
        <f t="shared" si="0"/>
        <v>-231326</v>
      </c>
    </row>
    <row r="15" spans="1:8" ht="32.1" hidden="1" customHeight="1">
      <c r="A15" s="402">
        <v>554183</v>
      </c>
      <c r="B15" s="403">
        <v>305563</v>
      </c>
      <c r="C15" s="407" t="s">
        <v>366</v>
      </c>
      <c r="D15" s="403">
        <f>446796+100500+30000</f>
        <v>577296</v>
      </c>
      <c r="E15" s="406">
        <v>400556</v>
      </c>
      <c r="F15" s="406">
        <f>A15-B15-28-125</f>
        <v>248467</v>
      </c>
      <c r="G15" s="403">
        <f>E15+F15</f>
        <v>649023</v>
      </c>
      <c r="H15" s="405">
        <f t="shared" si="0"/>
        <v>-71727</v>
      </c>
    </row>
    <row r="16" spans="1:8" ht="32.1" hidden="1" customHeight="1">
      <c r="A16" s="402">
        <v>1644</v>
      </c>
      <c r="B16" s="403">
        <v>708</v>
      </c>
      <c r="C16" s="407" t="s">
        <v>432</v>
      </c>
      <c r="D16" s="403">
        <v>1466</v>
      </c>
      <c r="E16" s="406">
        <v>668</v>
      </c>
      <c r="F16" s="406">
        <f>A16-B16</f>
        <v>936</v>
      </c>
      <c r="G16" s="403">
        <f>E16+F16</f>
        <v>1604</v>
      </c>
      <c r="H16" s="405">
        <f t="shared" si="0"/>
        <v>-138</v>
      </c>
    </row>
    <row r="17" spans="1:8" ht="32.1" hidden="1" customHeight="1">
      <c r="A17" s="402">
        <v>8</v>
      </c>
      <c r="B17" s="403">
        <v>48</v>
      </c>
      <c r="C17" s="407" t="s">
        <v>367</v>
      </c>
      <c r="D17" s="403">
        <v>0</v>
      </c>
      <c r="E17" s="406">
        <v>12</v>
      </c>
      <c r="F17" s="406">
        <f>A17-B17+28</f>
        <v>-12</v>
      </c>
      <c r="G17" s="403">
        <f>E17+F17</f>
        <v>0</v>
      </c>
      <c r="H17" s="405">
        <f t="shared" si="0"/>
        <v>0</v>
      </c>
    </row>
    <row r="18" spans="1:8" ht="32.1" customHeight="1">
      <c r="A18" s="402">
        <f>SUM(A19:A20)</f>
        <v>0</v>
      </c>
      <c r="B18" s="403">
        <f>SUM(B19:B20)</f>
        <v>385</v>
      </c>
      <c r="C18" s="408" t="s">
        <v>50</v>
      </c>
      <c r="D18" s="403">
        <f>SUM(D19:D20)</f>
        <v>0</v>
      </c>
      <c r="E18" s="403">
        <f>SUM(E19:E20)</f>
        <v>365</v>
      </c>
      <c r="F18" s="403">
        <f>SUM(F19:F20)</f>
        <v>-260</v>
      </c>
      <c r="G18" s="403">
        <f>SUM(G19:G20)</f>
        <v>105</v>
      </c>
      <c r="H18" s="405">
        <f>SUM(H19:H20)</f>
        <v>-105</v>
      </c>
    </row>
    <row r="19" spans="1:8" ht="32.1" hidden="1" customHeight="1">
      <c r="A19" s="402">
        <v>0</v>
      </c>
      <c r="B19" s="403">
        <v>385</v>
      </c>
      <c r="C19" s="409" t="s">
        <v>51</v>
      </c>
      <c r="D19" s="403">
        <v>0</v>
      </c>
      <c r="E19" s="406">
        <v>280</v>
      </c>
      <c r="F19" s="406">
        <f>A19-B19+125</f>
        <v>-260</v>
      </c>
      <c r="G19" s="403">
        <f>E19+F19</f>
        <v>20</v>
      </c>
      <c r="H19" s="405">
        <f t="shared" si="0"/>
        <v>-20</v>
      </c>
    </row>
    <row r="20" spans="1:8" ht="32.1" hidden="1" customHeight="1">
      <c r="A20" s="402">
        <v>0</v>
      </c>
      <c r="B20" s="403">
        <v>0</v>
      </c>
      <c r="C20" s="407" t="s">
        <v>433</v>
      </c>
      <c r="D20" s="403">
        <v>0</v>
      </c>
      <c r="E20" s="406">
        <v>85</v>
      </c>
      <c r="F20" s="406">
        <f>A20-B20</f>
        <v>0</v>
      </c>
      <c r="G20" s="403">
        <f>E20+F20</f>
        <v>85</v>
      </c>
      <c r="H20" s="405">
        <f t="shared" si="0"/>
        <v>-85</v>
      </c>
    </row>
    <row r="21" spans="1:8" ht="32.1" customHeight="1">
      <c r="A21" s="402">
        <f>A22</f>
        <v>2452</v>
      </c>
      <c r="B21" s="403">
        <f>B22</f>
        <v>3304</v>
      </c>
      <c r="C21" s="407" t="s">
        <v>434</v>
      </c>
      <c r="D21" s="403">
        <f t="shared" ref="D21:H22" si="1">D22</f>
        <v>3102</v>
      </c>
      <c r="E21" s="403">
        <f t="shared" si="1"/>
        <v>2802</v>
      </c>
      <c r="F21" s="403">
        <f t="shared" si="1"/>
        <v>-852</v>
      </c>
      <c r="G21" s="403">
        <f t="shared" si="1"/>
        <v>1950</v>
      </c>
      <c r="H21" s="405">
        <f t="shared" si="1"/>
        <v>1152</v>
      </c>
    </row>
    <row r="22" spans="1:8" ht="32.1" customHeight="1">
      <c r="A22" s="402">
        <f>A23</f>
        <v>2452</v>
      </c>
      <c r="B22" s="403">
        <f>B23</f>
        <v>3304</v>
      </c>
      <c r="C22" s="407" t="s">
        <v>435</v>
      </c>
      <c r="D22" s="403">
        <f t="shared" si="1"/>
        <v>3102</v>
      </c>
      <c r="E22" s="403">
        <f t="shared" si="1"/>
        <v>2802</v>
      </c>
      <c r="F22" s="403">
        <f t="shared" si="1"/>
        <v>-852</v>
      </c>
      <c r="G22" s="403">
        <f t="shared" si="1"/>
        <v>1950</v>
      </c>
      <c r="H22" s="405">
        <f t="shared" si="1"/>
        <v>1152</v>
      </c>
    </row>
    <row r="23" spans="1:8" ht="32.1" hidden="1" customHeight="1">
      <c r="A23" s="402">
        <v>2452</v>
      </c>
      <c r="B23" s="403">
        <v>3304</v>
      </c>
      <c r="C23" s="407" t="s">
        <v>436</v>
      </c>
      <c r="D23" s="403">
        <v>3102</v>
      </c>
      <c r="E23" s="406">
        <v>2802</v>
      </c>
      <c r="F23" s="406">
        <f>A23-B23</f>
        <v>-852</v>
      </c>
      <c r="G23" s="403">
        <f>E23+F23</f>
        <v>1950</v>
      </c>
      <c r="H23" s="405">
        <f t="shared" si="0"/>
        <v>1152</v>
      </c>
    </row>
    <row r="24" spans="1:8" ht="32.1" customHeight="1">
      <c r="A24" s="402">
        <f>A25+A36</f>
        <v>3050937</v>
      </c>
      <c r="B24" s="403">
        <f>B25+B36</f>
        <v>2536667</v>
      </c>
      <c r="C24" s="410" t="s">
        <v>52</v>
      </c>
      <c r="D24" s="411">
        <f>D36+D25</f>
        <v>3218027</v>
      </c>
      <c r="E24" s="411">
        <f>E36+E25</f>
        <v>2650172</v>
      </c>
      <c r="F24" s="411">
        <f>F36+F25</f>
        <v>514270</v>
      </c>
      <c r="G24" s="411">
        <f>G36+G25</f>
        <v>3164442</v>
      </c>
      <c r="H24" s="412">
        <f>H36+H25</f>
        <v>53585</v>
      </c>
    </row>
    <row r="25" spans="1:8" ht="32.1" customHeight="1">
      <c r="A25" s="402">
        <f>SUM(A26,A32)</f>
        <v>129927</v>
      </c>
      <c r="B25" s="403">
        <f>SUM(B26,B32)</f>
        <v>136170</v>
      </c>
      <c r="C25" s="413" t="s">
        <v>53</v>
      </c>
      <c r="D25" s="411">
        <f>SUM(D26,D32)</f>
        <v>146347</v>
      </c>
      <c r="E25" s="411">
        <f>SUM(E26,E32)</f>
        <v>155695</v>
      </c>
      <c r="F25" s="411">
        <f>SUM(F26,F32)</f>
        <v>-6243</v>
      </c>
      <c r="G25" s="411">
        <f>SUM(G26,G32)</f>
        <v>149452</v>
      </c>
      <c r="H25" s="412">
        <f>SUM(H26,H32)</f>
        <v>-3105</v>
      </c>
    </row>
    <row r="26" spans="1:8" ht="32.1" customHeight="1">
      <c r="A26" s="402">
        <f>SUM(A27,A30)</f>
        <v>73993</v>
      </c>
      <c r="B26" s="403">
        <f>SUM(B27,B30)</f>
        <v>75320</v>
      </c>
      <c r="C26" s="404" t="s">
        <v>54</v>
      </c>
      <c r="D26" s="403">
        <f>SUM(D27,D30)</f>
        <v>70859</v>
      </c>
      <c r="E26" s="403">
        <f>SUM(E27,E30)</f>
        <v>91819</v>
      </c>
      <c r="F26" s="403">
        <f>SUM(F27,F30)</f>
        <v>-1327</v>
      </c>
      <c r="G26" s="403">
        <f>SUM(G27,G30)</f>
        <v>90492</v>
      </c>
      <c r="H26" s="405">
        <f>SUM(H27,H30)</f>
        <v>-19633</v>
      </c>
    </row>
    <row r="27" spans="1:8" ht="32.1" customHeight="1">
      <c r="A27" s="402">
        <f>SUM(A28:A29)</f>
        <v>63920</v>
      </c>
      <c r="B27" s="403">
        <f>SUM(B28:B29)</f>
        <v>66628</v>
      </c>
      <c r="C27" s="404" t="s">
        <v>55</v>
      </c>
      <c r="D27" s="403">
        <f>D28+D29</f>
        <v>60374</v>
      </c>
      <c r="E27" s="403">
        <f>E28+E29</f>
        <v>66638</v>
      </c>
      <c r="F27" s="403">
        <f>F28+F29</f>
        <v>-2708</v>
      </c>
      <c r="G27" s="403">
        <f>G28+G29</f>
        <v>63930</v>
      </c>
      <c r="H27" s="405">
        <f>H28+H29</f>
        <v>-3556</v>
      </c>
    </row>
    <row r="28" spans="1:8" ht="32.1" hidden="1" customHeight="1">
      <c r="A28" s="402">
        <v>63912</v>
      </c>
      <c r="B28" s="403">
        <v>66613</v>
      </c>
      <c r="C28" s="404" t="s">
        <v>437</v>
      </c>
      <c r="D28" s="403">
        <v>60358</v>
      </c>
      <c r="E28" s="406">
        <v>66613</v>
      </c>
      <c r="F28" s="406">
        <f>A28-B28</f>
        <v>-2701</v>
      </c>
      <c r="G28" s="403">
        <f>E28+F28</f>
        <v>63912</v>
      </c>
      <c r="H28" s="405">
        <f t="shared" ref="H28:H35" si="2">D28-G28</f>
        <v>-3554</v>
      </c>
    </row>
    <row r="29" spans="1:8" ht="32.1" hidden="1" customHeight="1">
      <c r="A29" s="402">
        <v>8</v>
      </c>
      <c r="B29" s="403">
        <v>15</v>
      </c>
      <c r="C29" s="404" t="s">
        <v>438</v>
      </c>
      <c r="D29" s="403">
        <v>16</v>
      </c>
      <c r="E29" s="406">
        <v>25</v>
      </c>
      <c r="F29" s="406">
        <f>A29-B29</f>
        <v>-7</v>
      </c>
      <c r="G29" s="403">
        <f>E29+F29</f>
        <v>18</v>
      </c>
      <c r="H29" s="405">
        <f t="shared" si="2"/>
        <v>-2</v>
      </c>
    </row>
    <row r="30" spans="1:8" ht="32.1" customHeight="1">
      <c r="A30" s="402">
        <f>A31</f>
        <v>10073</v>
      </c>
      <c r="B30" s="403">
        <f>B31</f>
        <v>8692</v>
      </c>
      <c r="C30" s="404" t="s">
        <v>56</v>
      </c>
      <c r="D30" s="403">
        <f>D31</f>
        <v>10485</v>
      </c>
      <c r="E30" s="403">
        <f>E31</f>
        <v>25181</v>
      </c>
      <c r="F30" s="403">
        <f>F31</f>
        <v>1381</v>
      </c>
      <c r="G30" s="403">
        <f>G31</f>
        <v>26562</v>
      </c>
      <c r="H30" s="405">
        <f>H31</f>
        <v>-16077</v>
      </c>
    </row>
    <row r="31" spans="1:8" ht="32.1" hidden="1" customHeight="1">
      <c r="A31" s="402">
        <v>10073</v>
      </c>
      <c r="B31" s="403">
        <v>8692</v>
      </c>
      <c r="C31" s="404" t="s">
        <v>439</v>
      </c>
      <c r="D31" s="403">
        <v>10485</v>
      </c>
      <c r="E31" s="406">
        <v>25181</v>
      </c>
      <c r="F31" s="406">
        <f>A31-B31</f>
        <v>1381</v>
      </c>
      <c r="G31" s="403">
        <f>E31+F31</f>
        <v>26562</v>
      </c>
      <c r="H31" s="405">
        <f t="shared" si="2"/>
        <v>-16077</v>
      </c>
    </row>
    <row r="32" spans="1:8" ht="32.1" customHeight="1">
      <c r="A32" s="402">
        <f>A33</f>
        <v>55934</v>
      </c>
      <c r="B32" s="403">
        <f>B33</f>
        <v>60850</v>
      </c>
      <c r="C32" s="404" t="s">
        <v>57</v>
      </c>
      <c r="D32" s="403">
        <f>D33</f>
        <v>75488</v>
      </c>
      <c r="E32" s="403">
        <f>E33</f>
        <v>63876</v>
      </c>
      <c r="F32" s="403">
        <f>F33</f>
        <v>-4916</v>
      </c>
      <c r="G32" s="403">
        <f>G33</f>
        <v>58960</v>
      </c>
      <c r="H32" s="405">
        <f>H33</f>
        <v>16528</v>
      </c>
    </row>
    <row r="33" spans="1:8" ht="32.1" customHeight="1">
      <c r="A33" s="402">
        <f>SUM(A34:A35)</f>
        <v>55934</v>
      </c>
      <c r="B33" s="403">
        <f>SUM(B34:B35)</f>
        <v>60850</v>
      </c>
      <c r="C33" s="404" t="s">
        <v>440</v>
      </c>
      <c r="D33" s="403">
        <f>SUM(D34:D35)</f>
        <v>75488</v>
      </c>
      <c r="E33" s="403">
        <f>SUM(E34:E35)</f>
        <v>63876</v>
      </c>
      <c r="F33" s="403">
        <f>SUM(F34:F35)</f>
        <v>-4916</v>
      </c>
      <c r="G33" s="403">
        <f>SUM(G34:G35)</f>
        <v>58960</v>
      </c>
      <c r="H33" s="405">
        <f>SUM(H34:H35)</f>
        <v>16528</v>
      </c>
    </row>
    <row r="34" spans="1:8" ht="32.1" hidden="1" customHeight="1">
      <c r="A34" s="402">
        <v>55884</v>
      </c>
      <c r="B34" s="403">
        <v>60787</v>
      </c>
      <c r="C34" s="404" t="s">
        <v>441</v>
      </c>
      <c r="D34" s="403">
        <v>75395</v>
      </c>
      <c r="E34" s="406">
        <v>63787</v>
      </c>
      <c r="F34" s="406">
        <f>A34-B34</f>
        <v>-4903</v>
      </c>
      <c r="G34" s="403">
        <f>E34+F34</f>
        <v>58884</v>
      </c>
      <c r="H34" s="405">
        <f t="shared" si="2"/>
        <v>16511</v>
      </c>
    </row>
    <row r="35" spans="1:8" ht="32.1" hidden="1" customHeight="1">
      <c r="A35" s="402">
        <v>50</v>
      </c>
      <c r="B35" s="403">
        <v>63</v>
      </c>
      <c r="C35" s="404" t="s">
        <v>442</v>
      </c>
      <c r="D35" s="403">
        <v>93</v>
      </c>
      <c r="E35" s="406">
        <v>89</v>
      </c>
      <c r="F35" s="406">
        <f>A35-B35</f>
        <v>-13</v>
      </c>
      <c r="G35" s="403">
        <f>E35+F35</f>
        <v>76</v>
      </c>
      <c r="H35" s="405">
        <f t="shared" si="2"/>
        <v>17</v>
      </c>
    </row>
    <row r="36" spans="1:8" ht="32.1" customHeight="1">
      <c r="A36" s="402">
        <f>A37</f>
        <v>2921010</v>
      </c>
      <c r="B36" s="403">
        <f>B37</f>
        <v>2400497</v>
      </c>
      <c r="C36" s="413" t="s">
        <v>58</v>
      </c>
      <c r="D36" s="411">
        <f>D37</f>
        <v>3071680</v>
      </c>
      <c r="E36" s="411">
        <f t="shared" ref="E36:H37" si="3">E37</f>
        <v>2494477</v>
      </c>
      <c r="F36" s="411">
        <f t="shared" si="3"/>
        <v>520513</v>
      </c>
      <c r="G36" s="411">
        <f t="shared" si="3"/>
        <v>3014990</v>
      </c>
      <c r="H36" s="412">
        <f t="shared" si="3"/>
        <v>56690</v>
      </c>
    </row>
    <row r="37" spans="1:8" ht="32.1" hidden="1" customHeight="1">
      <c r="A37" s="402">
        <f>A38</f>
        <v>2921010</v>
      </c>
      <c r="B37" s="403">
        <f>B38</f>
        <v>2400497</v>
      </c>
      <c r="C37" s="404" t="s">
        <v>443</v>
      </c>
      <c r="D37" s="403">
        <f>D38</f>
        <v>3071680</v>
      </c>
      <c r="E37" s="403">
        <f t="shared" si="3"/>
        <v>2494477</v>
      </c>
      <c r="F37" s="403">
        <f t="shared" si="3"/>
        <v>520513</v>
      </c>
      <c r="G37" s="403">
        <f t="shared" si="3"/>
        <v>3014990</v>
      </c>
      <c r="H37" s="405">
        <f t="shared" si="3"/>
        <v>56690</v>
      </c>
    </row>
    <row r="38" spans="1:8" ht="32.1" customHeight="1">
      <c r="A38" s="402">
        <f>資金用途!A21</f>
        <v>2921010</v>
      </c>
      <c r="B38" s="403">
        <v>2400497</v>
      </c>
      <c r="C38" s="404" t="s">
        <v>444</v>
      </c>
      <c r="D38" s="403">
        <f>G38+H38</f>
        <v>3071680</v>
      </c>
      <c r="E38" s="406">
        <v>2494477</v>
      </c>
      <c r="F38" s="406">
        <f>A38-B38</f>
        <v>520513</v>
      </c>
      <c r="G38" s="403">
        <f>E38+F38</f>
        <v>3014990</v>
      </c>
      <c r="H38" s="405">
        <f>資金用途!C19</f>
        <v>56690</v>
      </c>
    </row>
    <row r="39" spans="1:8" s="354" customFormat="1" ht="42.75" customHeight="1" thickBot="1">
      <c r="A39" s="424">
        <f>A36+A25</f>
        <v>3050937</v>
      </c>
      <c r="B39" s="425">
        <f>B36+B25</f>
        <v>2536667</v>
      </c>
      <c r="C39" s="426" t="s">
        <v>536</v>
      </c>
      <c r="D39" s="427">
        <f>D36+D25</f>
        <v>3218027</v>
      </c>
      <c r="E39" s="427">
        <f>E36+E25</f>
        <v>2650172</v>
      </c>
      <c r="F39" s="427">
        <f>F36+F25</f>
        <v>514270</v>
      </c>
      <c r="G39" s="427">
        <f>G36+G25</f>
        <v>3164442</v>
      </c>
      <c r="H39" s="428">
        <f>H36+H25</f>
        <v>53585</v>
      </c>
    </row>
    <row r="40" spans="1:8" ht="29.25" customHeight="1">
      <c r="A40" s="38" t="s">
        <v>420</v>
      </c>
      <c r="B40" s="61"/>
      <c r="C40" s="61"/>
      <c r="D40" s="228"/>
      <c r="E40" s="61"/>
      <c r="F40" s="61"/>
      <c r="G40" s="38"/>
      <c r="H40" s="228"/>
    </row>
    <row r="41" spans="1:8" ht="24.95" customHeight="1">
      <c r="A41" s="176"/>
      <c r="C41" s="177"/>
      <c r="G41" s="176"/>
      <c r="H41" s="177"/>
    </row>
  </sheetData>
  <mergeCells count="12">
    <mergeCell ref="A2:H2"/>
    <mergeCell ref="A3:H3"/>
    <mergeCell ref="A4:H4"/>
    <mergeCell ref="A5:G5"/>
    <mergeCell ref="H7:H8"/>
    <mergeCell ref="E7:E8"/>
    <mergeCell ref="F7:F8"/>
    <mergeCell ref="A7:A8"/>
    <mergeCell ref="C7:C8"/>
    <mergeCell ref="D7:D8"/>
    <mergeCell ref="G7:G8"/>
    <mergeCell ref="B7:B8"/>
  </mergeCells>
  <phoneticPr fontId="6" type="noConversion"/>
  <pageMargins left="0.64" right="0.43307086614173229" top="0.66" bottom="0.31496062992125984" header="0.39370078740157483" footer="0.65"/>
  <pageSetup paperSize="9" firstPageNumber="21" orientation="portrait" useFirstPageNumber="1" r:id="rId1"/>
  <headerFooter alignWithMargins="0">
    <oddFooter>&amp;C&amp;"標楷體,標準"&amp;P</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11"/>
  <sheetViews>
    <sheetView topLeftCell="A10" zoomScale="70" zoomScaleNormal="100" workbookViewId="0">
      <selection activeCell="G9" sqref="G9"/>
    </sheetView>
  </sheetViews>
  <sheetFormatPr defaultRowHeight="16.5"/>
  <cols>
    <col min="1" max="1" width="19.375" customWidth="1"/>
    <col min="2" max="2" width="6.125" customWidth="1"/>
    <col min="3" max="3" width="8.375" customWidth="1"/>
    <col min="4" max="4" width="11.75" customWidth="1"/>
    <col min="5" max="5" width="12.25" customWidth="1"/>
    <col min="6" max="6" width="29.5" style="15" customWidth="1"/>
  </cols>
  <sheetData>
    <row r="1" spans="1:6" ht="13.5" customHeight="1">
      <c r="A1" s="12"/>
      <c r="F1" s="61"/>
    </row>
    <row r="2" spans="1:6" ht="25.5" customHeight="1">
      <c r="A2" s="466" t="s">
        <v>217</v>
      </c>
      <c r="B2" s="466"/>
      <c r="C2" s="466"/>
      <c r="D2" s="466"/>
      <c r="E2" s="466"/>
      <c r="F2" s="466"/>
    </row>
    <row r="3" spans="1:6" ht="25.5" customHeight="1">
      <c r="A3" s="466" t="s">
        <v>218</v>
      </c>
      <c r="B3" s="466"/>
      <c r="C3" s="466"/>
      <c r="D3" s="466"/>
      <c r="E3" s="466"/>
      <c r="F3" s="466"/>
    </row>
    <row r="4" spans="1:6" ht="27.75" customHeight="1">
      <c r="A4" s="528" t="s">
        <v>169</v>
      </c>
      <c r="B4" s="467"/>
      <c r="C4" s="467"/>
      <c r="D4" s="467"/>
      <c r="E4" s="467"/>
      <c r="F4" s="467"/>
    </row>
    <row r="5" spans="1:6" ht="21" customHeight="1">
      <c r="A5" s="104"/>
      <c r="B5" s="104"/>
      <c r="C5" s="330"/>
      <c r="D5" s="485" t="s">
        <v>235</v>
      </c>
      <c r="E5" s="485"/>
      <c r="F5" s="88" t="s">
        <v>142</v>
      </c>
    </row>
    <row r="6" spans="1:6" s="35" customFormat="1" ht="3" customHeight="1" thickBot="1">
      <c r="A6" s="328"/>
      <c r="B6" s="328"/>
      <c r="C6" s="329"/>
      <c r="D6" s="314"/>
      <c r="E6" s="314"/>
      <c r="F6" s="315"/>
    </row>
    <row r="7" spans="1:6" s="35" customFormat="1" ht="49.5">
      <c r="A7" s="278" t="s">
        <v>2</v>
      </c>
      <c r="B7" s="299" t="s">
        <v>413</v>
      </c>
      <c r="C7" s="280" t="s">
        <v>399</v>
      </c>
      <c r="D7" s="279" t="s">
        <v>414</v>
      </c>
      <c r="E7" s="279" t="s">
        <v>415</v>
      </c>
      <c r="F7" s="281" t="s">
        <v>3</v>
      </c>
    </row>
    <row r="8" spans="1:6" s="35" customFormat="1" ht="27.75" customHeight="1">
      <c r="A8" s="155" t="s">
        <v>28</v>
      </c>
      <c r="B8" s="148"/>
      <c r="C8" s="149"/>
      <c r="D8" s="148"/>
      <c r="E8" s="152">
        <f>SUM(E9:E10)</f>
        <v>685104</v>
      </c>
      <c r="F8" s="150"/>
    </row>
    <row r="9" spans="1:6" s="35" customFormat="1" ht="111" customHeight="1">
      <c r="A9" s="156" t="s">
        <v>92</v>
      </c>
      <c r="B9" s="294" t="s">
        <v>403</v>
      </c>
      <c r="C9" s="311">
        <v>835</v>
      </c>
      <c r="D9" s="302">
        <f>E9*1000/C9</f>
        <v>140011.9760479042</v>
      </c>
      <c r="E9" s="153">
        <f>學產房地管理!C9</f>
        <v>116910</v>
      </c>
      <c r="F9" s="146" t="s">
        <v>446</v>
      </c>
    </row>
    <row r="10" spans="1:6" s="35" customFormat="1" ht="79.5" customHeight="1">
      <c r="A10" s="156" t="s">
        <v>93</v>
      </c>
      <c r="B10" s="294" t="s">
        <v>460</v>
      </c>
      <c r="C10" s="297">
        <v>113639</v>
      </c>
      <c r="D10" s="302">
        <f>E10*1000/C10</f>
        <v>4999.9912002041556</v>
      </c>
      <c r="E10" s="153">
        <f>獎助教育支出!C9</f>
        <v>568194</v>
      </c>
      <c r="F10" s="26" t="s">
        <v>448</v>
      </c>
    </row>
    <row r="11" spans="1:6" s="35" customFormat="1" ht="29.25" customHeight="1">
      <c r="A11" s="157" t="s">
        <v>90</v>
      </c>
      <c r="B11" s="294"/>
      <c r="C11" s="34"/>
      <c r="D11" s="148"/>
      <c r="E11" s="154">
        <f>SUM(E12:E13)</f>
        <v>528397</v>
      </c>
      <c r="F11" s="146"/>
    </row>
    <row r="12" spans="1:6" s="35" customFormat="1" ht="117" customHeight="1">
      <c r="A12" s="156" t="s">
        <v>121</v>
      </c>
      <c r="B12" s="294" t="s">
        <v>403</v>
      </c>
      <c r="C12" s="297">
        <v>849</v>
      </c>
      <c r="D12" s="302">
        <f>E12*1000/C12</f>
        <v>127452.29681978798</v>
      </c>
      <c r="E12" s="153">
        <f>學產房地管理!D9</f>
        <v>108207</v>
      </c>
      <c r="F12" s="146" t="s">
        <v>445</v>
      </c>
    </row>
    <row r="13" spans="1:6" s="35" customFormat="1" ht="79.5" customHeight="1">
      <c r="A13" s="156" t="s">
        <v>93</v>
      </c>
      <c r="B13" s="294" t="s">
        <v>460</v>
      </c>
      <c r="C13" s="297">
        <v>84038</v>
      </c>
      <c r="D13" s="307">
        <f>E13*1000/C13</f>
        <v>5000</v>
      </c>
      <c r="E13" s="153">
        <f>獎助教育支出!D9</f>
        <v>420190</v>
      </c>
      <c r="F13" s="146" t="s">
        <v>449</v>
      </c>
    </row>
    <row r="14" spans="1:6" s="35" customFormat="1" ht="27.75" customHeight="1">
      <c r="A14" s="157" t="s">
        <v>59</v>
      </c>
      <c r="B14" s="295"/>
      <c r="C14" s="191"/>
      <c r="D14" s="303"/>
      <c r="E14" s="154">
        <f>SUM(E15:E16)</f>
        <v>642113</v>
      </c>
      <c r="F14" s="26"/>
    </row>
    <row r="15" spans="1:6" s="35" customFormat="1" ht="110.25" customHeight="1" thickBot="1">
      <c r="A15" s="159" t="s">
        <v>129</v>
      </c>
      <c r="B15" s="296" t="s">
        <v>403</v>
      </c>
      <c r="C15" s="306">
        <v>803</v>
      </c>
      <c r="D15" s="304">
        <f>E15*1000/C15</f>
        <v>102212.95143212951</v>
      </c>
      <c r="E15" s="160">
        <f>學產房地管理!A9</f>
        <v>82077</v>
      </c>
      <c r="F15" s="147" t="s">
        <v>450</v>
      </c>
    </row>
    <row r="16" spans="1:6" s="35" customFormat="1" ht="72.75" customHeight="1">
      <c r="A16" s="156" t="s">
        <v>122</v>
      </c>
      <c r="B16" s="294" t="s">
        <v>460</v>
      </c>
      <c r="C16" s="297">
        <v>112005</v>
      </c>
      <c r="D16" s="310">
        <f>E16*1000/C16</f>
        <v>5000.0982099013436</v>
      </c>
      <c r="E16" s="153">
        <f>獎助教育支出!A9</f>
        <v>560036</v>
      </c>
      <c r="F16" s="146" t="s">
        <v>216</v>
      </c>
    </row>
    <row r="17" spans="1:6" s="35" customFormat="1" ht="40.5" customHeight="1">
      <c r="A17" s="158" t="s">
        <v>360</v>
      </c>
      <c r="B17" s="295"/>
      <c r="C17" s="191"/>
      <c r="D17" s="303"/>
      <c r="E17" s="154">
        <f>SUM(E18:E19)</f>
        <v>520147</v>
      </c>
      <c r="F17" s="151"/>
    </row>
    <row r="18" spans="1:6" s="35" customFormat="1" ht="120.75" customHeight="1">
      <c r="A18" s="156" t="s">
        <v>129</v>
      </c>
      <c r="B18" s="294" t="s">
        <v>403</v>
      </c>
      <c r="C18" s="297">
        <v>812</v>
      </c>
      <c r="D18" s="302">
        <f>E18*1000/C18</f>
        <v>107437.19211822659</v>
      </c>
      <c r="E18" s="153">
        <v>87239</v>
      </c>
      <c r="F18" s="146" t="s">
        <v>451</v>
      </c>
    </row>
    <row r="19" spans="1:6" s="35" customFormat="1" ht="65.25" customHeight="1">
      <c r="A19" s="156" t="s">
        <v>122</v>
      </c>
      <c r="B19" s="294" t="s">
        <v>460</v>
      </c>
      <c r="C19" s="297">
        <v>90120</v>
      </c>
      <c r="D19" s="302">
        <f>E19*1000/C19</f>
        <v>4803.6839769196631</v>
      </c>
      <c r="E19" s="153">
        <v>432908</v>
      </c>
      <c r="F19" s="146" t="s">
        <v>215</v>
      </c>
    </row>
    <row r="20" spans="1:6" s="35" customFormat="1" ht="37.5" customHeight="1">
      <c r="A20" s="158" t="s">
        <v>182</v>
      </c>
      <c r="B20" s="295"/>
      <c r="C20" s="191"/>
      <c r="D20" s="302"/>
      <c r="E20" s="154">
        <f>SUM(E21:E22)</f>
        <v>458127</v>
      </c>
      <c r="F20" s="22"/>
    </row>
    <row r="21" spans="1:6" s="35" customFormat="1" ht="118.5" customHeight="1">
      <c r="A21" s="156" t="s">
        <v>129</v>
      </c>
      <c r="B21" s="294" t="s">
        <v>403</v>
      </c>
      <c r="C21" s="297">
        <v>801</v>
      </c>
      <c r="D21" s="302">
        <f>E21*1000/C21</f>
        <v>98392.009987515601</v>
      </c>
      <c r="E21" s="153">
        <v>78812</v>
      </c>
      <c r="F21" s="146" t="s">
        <v>452</v>
      </c>
    </row>
    <row r="22" spans="1:6" s="35" customFormat="1" ht="127.5" customHeight="1" thickBot="1">
      <c r="A22" s="159" t="s">
        <v>122</v>
      </c>
      <c r="B22" s="308" t="s">
        <v>460</v>
      </c>
      <c r="C22" s="306">
        <v>79023</v>
      </c>
      <c r="D22" s="309">
        <f>E22*1000/C22</f>
        <v>4800.0582109006236</v>
      </c>
      <c r="E22" s="160">
        <v>379315</v>
      </c>
      <c r="F22" s="147" t="s">
        <v>447</v>
      </c>
    </row>
    <row r="23" spans="1:6">
      <c r="D23" s="305"/>
    </row>
    <row r="24" spans="1:6">
      <c r="D24" s="305"/>
    </row>
    <row r="25" spans="1:6">
      <c r="D25" s="305"/>
    </row>
    <row r="26" spans="1:6">
      <c r="D26" s="305"/>
    </row>
    <row r="27" spans="1:6">
      <c r="D27" s="305"/>
    </row>
    <row r="28" spans="1:6">
      <c r="D28" s="305"/>
    </row>
    <row r="29" spans="1:6">
      <c r="D29" s="305"/>
    </row>
    <row r="30" spans="1:6">
      <c r="D30" s="305"/>
    </row>
    <row r="31" spans="1:6">
      <c r="D31" s="305"/>
    </row>
    <row r="32" spans="1:6">
      <c r="D32" s="305"/>
    </row>
    <row r="33" spans="4:4">
      <c r="D33" s="305"/>
    </row>
    <row r="34" spans="4:4">
      <c r="D34" s="305"/>
    </row>
    <row r="35" spans="4:4">
      <c r="D35" s="305"/>
    </row>
    <row r="36" spans="4:4">
      <c r="D36" s="305"/>
    </row>
    <row r="37" spans="4:4">
      <c r="D37" s="305"/>
    </row>
    <row r="38" spans="4:4">
      <c r="D38" s="305"/>
    </row>
    <row r="39" spans="4:4">
      <c r="D39" s="305"/>
    </row>
    <row r="40" spans="4:4">
      <c r="D40" s="305"/>
    </row>
    <row r="41" spans="4:4">
      <c r="D41" s="305"/>
    </row>
    <row r="42" spans="4:4">
      <c r="D42" s="305"/>
    </row>
    <row r="43" spans="4:4">
      <c r="D43" s="305"/>
    </row>
    <row r="44" spans="4:4">
      <c r="D44" s="305"/>
    </row>
    <row r="45" spans="4:4">
      <c r="D45" s="305"/>
    </row>
    <row r="46" spans="4:4">
      <c r="D46" s="305"/>
    </row>
    <row r="47" spans="4:4">
      <c r="D47" s="305"/>
    </row>
    <row r="48" spans="4:4">
      <c r="D48" s="305"/>
    </row>
    <row r="49" spans="4:4">
      <c r="D49" s="305"/>
    </row>
    <row r="50" spans="4:4">
      <c r="D50" s="305"/>
    </row>
    <row r="51" spans="4:4">
      <c r="D51" s="305"/>
    </row>
    <row r="52" spans="4:4">
      <c r="D52" s="305"/>
    </row>
    <row r="53" spans="4:4">
      <c r="D53" s="305"/>
    </row>
    <row r="54" spans="4:4">
      <c r="D54" s="305"/>
    </row>
    <row r="55" spans="4:4">
      <c r="D55" s="305"/>
    </row>
    <row r="56" spans="4:4">
      <c r="D56" s="305"/>
    </row>
    <row r="57" spans="4:4">
      <c r="D57" s="305"/>
    </row>
    <row r="58" spans="4:4">
      <c r="D58" s="305"/>
    </row>
    <row r="59" spans="4:4">
      <c r="D59" s="305"/>
    </row>
    <row r="60" spans="4:4">
      <c r="D60" s="305"/>
    </row>
    <row r="61" spans="4:4">
      <c r="D61" s="305"/>
    </row>
    <row r="62" spans="4:4">
      <c r="D62" s="305"/>
    </row>
    <row r="63" spans="4:4">
      <c r="D63" s="305"/>
    </row>
    <row r="64" spans="4:4">
      <c r="D64" s="305"/>
    </row>
    <row r="65" spans="4:4">
      <c r="D65" s="305"/>
    </row>
    <row r="66" spans="4:4">
      <c r="D66" s="305"/>
    </row>
    <row r="67" spans="4:4">
      <c r="D67" s="305"/>
    </row>
    <row r="68" spans="4:4">
      <c r="D68" s="305"/>
    </row>
    <row r="69" spans="4:4">
      <c r="D69" s="305"/>
    </row>
    <row r="70" spans="4:4">
      <c r="D70" s="305"/>
    </row>
    <row r="71" spans="4:4">
      <c r="D71" s="305"/>
    </row>
    <row r="72" spans="4:4">
      <c r="D72" s="305"/>
    </row>
    <row r="73" spans="4:4">
      <c r="D73" s="305"/>
    </row>
    <row r="74" spans="4:4">
      <c r="D74" s="305"/>
    </row>
    <row r="75" spans="4:4">
      <c r="D75" s="305"/>
    </row>
    <row r="76" spans="4:4">
      <c r="D76" s="305"/>
    </row>
    <row r="77" spans="4:4">
      <c r="D77" s="305"/>
    </row>
    <row r="78" spans="4:4">
      <c r="D78" s="305"/>
    </row>
    <row r="79" spans="4:4">
      <c r="D79" s="305"/>
    </row>
    <row r="80" spans="4:4">
      <c r="D80" s="305"/>
    </row>
    <row r="81" spans="4:4">
      <c r="D81" s="305"/>
    </row>
    <row r="82" spans="4:4">
      <c r="D82" s="305"/>
    </row>
    <row r="83" spans="4:4">
      <c r="D83" s="305"/>
    </row>
    <row r="84" spans="4:4">
      <c r="D84" s="305"/>
    </row>
    <row r="85" spans="4:4">
      <c r="D85" s="305"/>
    </row>
    <row r="86" spans="4:4">
      <c r="D86" s="305"/>
    </row>
    <row r="87" spans="4:4">
      <c r="D87" s="305"/>
    </row>
    <row r="88" spans="4:4">
      <c r="D88" s="305"/>
    </row>
    <row r="89" spans="4:4">
      <c r="D89" s="305"/>
    </row>
    <row r="90" spans="4:4">
      <c r="D90" s="305"/>
    </row>
    <row r="91" spans="4:4">
      <c r="D91" s="305"/>
    </row>
    <row r="92" spans="4:4">
      <c r="D92" s="305"/>
    </row>
    <row r="93" spans="4:4">
      <c r="D93" s="305"/>
    </row>
    <row r="94" spans="4:4">
      <c r="D94" s="305"/>
    </row>
    <row r="95" spans="4:4">
      <c r="D95" s="305"/>
    </row>
    <row r="96" spans="4:4">
      <c r="D96" s="305"/>
    </row>
    <row r="97" spans="4:4">
      <c r="D97" s="305"/>
    </row>
    <row r="98" spans="4:4">
      <c r="D98" s="305"/>
    </row>
    <row r="99" spans="4:4">
      <c r="D99" s="305"/>
    </row>
    <row r="100" spans="4:4">
      <c r="D100" s="305"/>
    </row>
    <row r="101" spans="4:4">
      <c r="D101" s="305"/>
    </row>
    <row r="102" spans="4:4">
      <c r="D102" s="305"/>
    </row>
    <row r="103" spans="4:4">
      <c r="D103" s="305"/>
    </row>
    <row r="104" spans="4:4">
      <c r="D104" s="305"/>
    </row>
    <row r="105" spans="4:4">
      <c r="D105" s="305"/>
    </row>
    <row r="106" spans="4:4">
      <c r="D106" s="305"/>
    </row>
    <row r="107" spans="4:4">
      <c r="D107" s="305"/>
    </row>
    <row r="108" spans="4:4">
      <c r="D108" s="305"/>
    </row>
    <row r="109" spans="4:4">
      <c r="D109" s="305"/>
    </row>
    <row r="110" spans="4:4">
      <c r="D110" s="305"/>
    </row>
    <row r="111" spans="4:4">
      <c r="D111" s="305"/>
    </row>
  </sheetData>
  <mergeCells count="4">
    <mergeCell ref="A4:F4"/>
    <mergeCell ref="A3:F3"/>
    <mergeCell ref="A2:F2"/>
    <mergeCell ref="D5:E5"/>
  </mergeCells>
  <phoneticPr fontId="6" type="noConversion"/>
  <pageMargins left="0.64" right="0.43307086614173229" top="0.66" bottom="0.31496062992125984" header="0.39370078740157483" footer="0.65"/>
  <pageSetup paperSize="9" firstPageNumber="22" orientation="portrait" useFirstPageNumber="1" r:id="rId1"/>
  <headerFooter alignWithMargins="0">
    <oddFooter>&amp;C&amp;"標楷體,標準"&amp;P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26"/>
  <sheetViews>
    <sheetView topLeftCell="A10" workbookViewId="0">
      <selection activeCell="C29" sqref="C29"/>
    </sheetView>
  </sheetViews>
  <sheetFormatPr defaultRowHeight="16.5"/>
  <cols>
    <col min="1" max="1" width="19.25" customWidth="1"/>
    <col min="2" max="2" width="14.5" customWidth="1"/>
    <col min="3" max="3" width="16.125" customWidth="1"/>
    <col min="4" max="4" width="14.5" customWidth="1"/>
    <col min="5" max="5" width="20.75" customWidth="1"/>
  </cols>
  <sheetData>
    <row r="1" spans="1:5" ht="16.5" customHeight="1">
      <c r="A1" s="92"/>
      <c r="B1" s="87"/>
      <c r="C1" s="87"/>
      <c r="D1" s="87"/>
      <c r="E1" s="87"/>
    </row>
    <row r="2" spans="1:5" ht="25.5" customHeight="1">
      <c r="A2" s="466" t="s">
        <v>217</v>
      </c>
      <c r="B2" s="466"/>
      <c r="C2" s="466"/>
      <c r="D2" s="466"/>
      <c r="E2" s="466"/>
    </row>
    <row r="3" spans="1:5" ht="25.5" customHeight="1">
      <c r="A3" s="466" t="s">
        <v>218</v>
      </c>
      <c r="B3" s="466"/>
      <c r="C3" s="466"/>
      <c r="D3" s="466"/>
      <c r="E3" s="466"/>
    </row>
    <row r="4" spans="1:5" ht="25.5" customHeight="1">
      <c r="A4" s="467" t="s">
        <v>60</v>
      </c>
      <c r="B4" s="467"/>
      <c r="C4" s="467"/>
      <c r="D4" s="467"/>
      <c r="E4" s="467"/>
    </row>
    <row r="5" spans="1:5" ht="25.5" customHeight="1">
      <c r="A5" s="104" t="s">
        <v>143</v>
      </c>
      <c r="B5" s="505" t="s">
        <v>236</v>
      </c>
      <c r="C5" s="505"/>
      <c r="D5" s="505"/>
      <c r="E5" s="88" t="s">
        <v>144</v>
      </c>
    </row>
    <row r="6" spans="1:5" ht="3" customHeight="1" thickBot="1">
      <c r="A6" s="104"/>
      <c r="B6" s="312"/>
      <c r="C6" s="312"/>
      <c r="D6" s="312"/>
      <c r="E6" s="88"/>
    </row>
    <row r="7" spans="1:5" ht="33.75" thickTop="1">
      <c r="A7" s="282" t="s">
        <v>5</v>
      </c>
      <c r="B7" s="283" t="s">
        <v>7</v>
      </c>
      <c r="C7" s="283" t="s">
        <v>6</v>
      </c>
      <c r="D7" s="283" t="s">
        <v>8</v>
      </c>
      <c r="E7" s="284" t="s">
        <v>9</v>
      </c>
    </row>
    <row r="8" spans="1:5" ht="45" customHeight="1">
      <c r="A8" s="434" t="s">
        <v>61</v>
      </c>
      <c r="B8" s="435">
        <f>B11</f>
        <v>1</v>
      </c>
      <c r="C8" s="435">
        <f>C11</f>
        <v>0</v>
      </c>
      <c r="D8" s="435">
        <f>D11</f>
        <v>1</v>
      </c>
      <c r="E8" s="436"/>
    </row>
    <row r="9" spans="1:5" ht="45" customHeight="1">
      <c r="A9" s="437" t="s">
        <v>4</v>
      </c>
      <c r="B9" s="435"/>
      <c r="C9" s="435"/>
      <c r="D9" s="435"/>
      <c r="E9" s="436"/>
    </row>
    <row r="10" spans="1:5" ht="45" customHeight="1">
      <c r="A10" s="437" t="s">
        <v>145</v>
      </c>
      <c r="B10" s="435"/>
      <c r="C10" s="435"/>
      <c r="D10" s="435"/>
      <c r="E10" s="436"/>
    </row>
    <row r="11" spans="1:5" ht="45" customHeight="1">
      <c r="A11" s="437" t="s">
        <v>62</v>
      </c>
      <c r="B11" s="435">
        <v>1</v>
      </c>
      <c r="C11" s="435">
        <v>0</v>
      </c>
      <c r="D11" s="435">
        <f>B11-C11</f>
        <v>1</v>
      </c>
      <c r="E11" s="436"/>
    </row>
    <row r="12" spans="1:5" ht="45" customHeight="1">
      <c r="A12" s="437" t="s">
        <v>63</v>
      </c>
      <c r="B12" s="435">
        <f>B13+B14</f>
        <v>27</v>
      </c>
      <c r="C12" s="435">
        <f>C13+C14</f>
        <v>0</v>
      </c>
      <c r="D12" s="435">
        <f>B12-C12</f>
        <v>27</v>
      </c>
      <c r="E12" s="436"/>
    </row>
    <row r="13" spans="1:5" ht="49.5" customHeight="1">
      <c r="A13" s="438" t="s">
        <v>416</v>
      </c>
      <c r="B13" s="435">
        <v>17</v>
      </c>
      <c r="C13" s="435">
        <v>0</v>
      </c>
      <c r="D13" s="435">
        <f>B13-C13</f>
        <v>17</v>
      </c>
      <c r="E13" s="439" t="s">
        <v>573</v>
      </c>
    </row>
    <row r="14" spans="1:5" ht="51.75" customHeight="1">
      <c r="A14" s="437" t="s">
        <v>64</v>
      </c>
      <c r="B14" s="435">
        <v>10</v>
      </c>
      <c r="C14" s="435">
        <v>0</v>
      </c>
      <c r="D14" s="435">
        <f>B14-C14</f>
        <v>10</v>
      </c>
      <c r="E14" s="440" t="s">
        <v>574</v>
      </c>
    </row>
    <row r="15" spans="1:5">
      <c r="A15" s="14"/>
      <c r="B15" s="20"/>
      <c r="C15" s="20"/>
      <c r="D15" s="20"/>
      <c r="E15" s="430"/>
    </row>
    <row r="16" spans="1:5">
      <c r="A16" s="14"/>
      <c r="B16" s="20"/>
      <c r="C16" s="20"/>
      <c r="D16" s="20"/>
      <c r="E16" s="430"/>
    </row>
    <row r="17" spans="1:5">
      <c r="A17" s="14"/>
      <c r="B17" s="20"/>
      <c r="C17" s="20"/>
      <c r="D17" s="20"/>
      <c r="E17" s="430"/>
    </row>
    <row r="18" spans="1:5">
      <c r="A18" s="14"/>
      <c r="B18" s="20"/>
      <c r="C18" s="20"/>
      <c r="D18" s="20"/>
      <c r="E18" s="19"/>
    </row>
    <row r="19" spans="1:5">
      <c r="A19" s="14"/>
      <c r="B19" s="20"/>
      <c r="C19" s="20"/>
      <c r="D19" s="20"/>
      <c r="E19" s="19"/>
    </row>
    <row r="20" spans="1:5">
      <c r="A20" s="14"/>
      <c r="B20" s="6"/>
      <c r="C20" s="6"/>
      <c r="D20" s="6"/>
      <c r="E20" s="19"/>
    </row>
    <row r="21" spans="1:5">
      <c r="A21" s="14"/>
      <c r="B21" s="6"/>
      <c r="C21" s="6"/>
      <c r="D21" s="6"/>
      <c r="E21" s="19"/>
    </row>
    <row r="22" spans="1:5">
      <c r="A22" s="14"/>
      <c r="B22" s="6"/>
      <c r="C22" s="6"/>
      <c r="D22" s="6"/>
      <c r="E22" s="19"/>
    </row>
    <row r="23" spans="1:5" ht="30" customHeight="1">
      <c r="A23" s="14"/>
      <c r="B23" s="6"/>
      <c r="C23" s="6"/>
      <c r="D23" s="6"/>
      <c r="E23" s="19"/>
    </row>
    <row r="24" spans="1:5" ht="24.95" customHeight="1">
      <c r="A24" s="14"/>
      <c r="B24" s="6"/>
      <c r="C24" s="6"/>
      <c r="D24" s="6"/>
      <c r="E24" s="19"/>
    </row>
    <row r="25" spans="1:5" s="354" customFormat="1" ht="80.25" customHeight="1" thickBot="1">
      <c r="A25" s="441" t="s">
        <v>65</v>
      </c>
      <c r="B25" s="442">
        <f>SUM(B8,B12)</f>
        <v>28</v>
      </c>
      <c r="C25" s="442">
        <f>C12+C8</f>
        <v>0</v>
      </c>
      <c r="D25" s="442">
        <f>B25-C25</f>
        <v>28</v>
      </c>
      <c r="E25" s="443"/>
    </row>
    <row r="26" spans="1:5" ht="17.25" thickTop="1"/>
  </sheetData>
  <mergeCells count="4">
    <mergeCell ref="A2:E2"/>
    <mergeCell ref="A4:E4"/>
    <mergeCell ref="A3:E3"/>
    <mergeCell ref="B5:D5"/>
  </mergeCells>
  <phoneticPr fontId="6" type="noConversion"/>
  <pageMargins left="0.64" right="0.43307086614173229" top="0.66" bottom="0.31496062992125984" header="0.39370078740157483" footer="0.65"/>
  <pageSetup paperSize="9" firstPageNumber="24" orientation="portrait" useFirstPageNumber="1" r:id="rId1"/>
  <headerFooter alignWithMargins="0">
    <oddFooter>&amp;C&amp;"標楷體,標準"&amp;P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22"/>
  <sheetViews>
    <sheetView topLeftCell="A4" workbookViewId="0">
      <selection activeCell="M10" sqref="M10"/>
    </sheetView>
  </sheetViews>
  <sheetFormatPr defaultRowHeight="16.5"/>
  <cols>
    <col min="1" max="1" width="12.625" style="18" customWidth="1"/>
    <col min="2" max="2" width="6.125" customWidth="1"/>
    <col min="3" max="3" width="5.625" customWidth="1"/>
    <col min="4" max="5" width="5.25" customWidth="1"/>
    <col min="6" max="6" width="7" customWidth="1"/>
    <col min="7" max="7" width="7.25" customWidth="1"/>
    <col min="8" max="10" width="7.125" customWidth="1"/>
    <col min="11" max="11" width="6" customWidth="1"/>
    <col min="12" max="12" width="7" customWidth="1"/>
    <col min="13" max="13" width="6.25" customWidth="1"/>
    <col min="14" max="14" width="14.625" customWidth="1"/>
  </cols>
  <sheetData>
    <row r="1" spans="1:16" ht="12.75" customHeight="1">
      <c r="B1" s="7"/>
      <c r="C1" s="7"/>
    </row>
    <row r="2" spans="1:16" s="7" customFormat="1" ht="25.5" customHeight="1">
      <c r="A2" s="466" t="s">
        <v>217</v>
      </c>
      <c r="B2" s="466"/>
      <c r="C2" s="466"/>
      <c r="D2" s="466"/>
      <c r="E2" s="466"/>
      <c r="F2" s="466"/>
      <c r="G2" s="466"/>
      <c r="H2" s="466"/>
      <c r="I2" s="466"/>
      <c r="J2" s="466"/>
      <c r="K2" s="466"/>
      <c r="L2" s="466"/>
      <c r="M2" s="466"/>
      <c r="N2" s="161"/>
      <c r="O2" s="161"/>
      <c r="P2" s="161"/>
    </row>
    <row r="3" spans="1:16" s="7" customFormat="1" ht="25.5" customHeight="1">
      <c r="A3" s="466" t="s">
        <v>218</v>
      </c>
      <c r="B3" s="466"/>
      <c r="C3" s="466"/>
      <c r="D3" s="466"/>
      <c r="E3" s="466"/>
      <c r="F3" s="466"/>
      <c r="G3" s="466"/>
      <c r="H3" s="466"/>
      <c r="I3" s="466"/>
      <c r="J3" s="466"/>
      <c r="K3" s="466"/>
      <c r="L3" s="466"/>
      <c r="M3" s="466"/>
      <c r="N3" s="161"/>
      <c r="O3" s="161"/>
      <c r="P3" s="161"/>
    </row>
    <row r="4" spans="1:16" s="7" customFormat="1" ht="24" customHeight="1">
      <c r="A4" s="467" t="s">
        <v>146</v>
      </c>
      <c r="B4" s="467"/>
      <c r="C4" s="467"/>
      <c r="D4" s="467"/>
      <c r="E4" s="467"/>
      <c r="F4" s="467"/>
      <c r="G4" s="467"/>
      <c r="H4" s="467"/>
      <c r="I4" s="467"/>
      <c r="J4" s="467"/>
      <c r="K4" s="467"/>
      <c r="L4" s="467"/>
      <c r="M4" s="467"/>
      <c r="N4" s="162"/>
      <c r="O4" s="162"/>
      <c r="P4" s="162"/>
    </row>
    <row r="5" spans="1:16" ht="23.25" customHeight="1">
      <c r="A5" s="172"/>
      <c r="B5" s="163"/>
      <c r="C5" s="538" t="s">
        <v>465</v>
      </c>
      <c r="D5" s="505"/>
      <c r="E5" s="505"/>
      <c r="F5" s="505"/>
      <c r="G5" s="505"/>
      <c r="H5" s="505"/>
      <c r="I5" s="505"/>
      <c r="J5" s="163"/>
      <c r="K5" s="164"/>
      <c r="L5" s="164"/>
      <c r="M5" s="106" t="s">
        <v>141</v>
      </c>
      <c r="N5" s="106"/>
    </row>
    <row r="6" spans="1:16" s="35" customFormat="1" ht="3" customHeight="1" thickBot="1">
      <c r="A6" s="172"/>
      <c r="B6" s="163"/>
      <c r="C6" s="331"/>
      <c r="D6" s="163"/>
      <c r="E6" s="163"/>
      <c r="F6" s="163"/>
      <c r="G6" s="163"/>
      <c r="H6" s="163"/>
      <c r="I6" s="163"/>
      <c r="J6" s="163"/>
      <c r="K6" s="164"/>
      <c r="L6" s="164"/>
      <c r="M6" s="106"/>
      <c r="N6" s="106"/>
    </row>
    <row r="7" spans="1:16" s="354" customFormat="1" ht="16.5" customHeight="1">
      <c r="A7" s="539" t="s">
        <v>153</v>
      </c>
      <c r="B7" s="541" t="s">
        <v>159</v>
      </c>
      <c r="C7" s="541" t="s">
        <v>154</v>
      </c>
      <c r="D7" s="536" t="s">
        <v>152</v>
      </c>
      <c r="E7" s="536"/>
      <c r="F7" s="531" t="s">
        <v>10</v>
      </c>
      <c r="G7" s="543"/>
      <c r="H7" s="531" t="s">
        <v>198</v>
      </c>
      <c r="I7" s="532"/>
      <c r="J7" s="533"/>
      <c r="K7" s="536" t="s">
        <v>576</v>
      </c>
      <c r="L7" s="529" t="s">
        <v>163</v>
      </c>
      <c r="M7" s="534" t="s">
        <v>577</v>
      </c>
      <c r="N7" s="315"/>
    </row>
    <row r="8" spans="1:16" s="354" customFormat="1" ht="35.25" customHeight="1">
      <c r="A8" s="540"/>
      <c r="B8" s="542"/>
      <c r="C8" s="542"/>
      <c r="D8" s="293" t="s">
        <v>155</v>
      </c>
      <c r="E8" s="293" t="s">
        <v>156</v>
      </c>
      <c r="F8" s="448" t="s">
        <v>11</v>
      </c>
      <c r="G8" s="449" t="s">
        <v>12</v>
      </c>
      <c r="H8" s="293" t="s">
        <v>157</v>
      </c>
      <c r="I8" s="449" t="s">
        <v>158</v>
      </c>
      <c r="J8" s="293" t="s">
        <v>417</v>
      </c>
      <c r="K8" s="537"/>
      <c r="L8" s="530"/>
      <c r="M8" s="535"/>
    </row>
    <row r="9" spans="1:16" ht="44.1" customHeight="1">
      <c r="A9" s="173" t="s">
        <v>121</v>
      </c>
      <c r="B9" s="287"/>
      <c r="C9" s="288"/>
      <c r="D9" s="288"/>
      <c r="E9" s="289"/>
      <c r="F9" s="290"/>
      <c r="G9" s="288"/>
      <c r="H9" s="289"/>
      <c r="I9" s="290"/>
      <c r="J9" s="289"/>
      <c r="K9" s="288"/>
      <c r="L9" s="291"/>
      <c r="M9" s="292"/>
    </row>
    <row r="10" spans="1:16" ht="44.1" customHeight="1">
      <c r="A10" s="179" t="s">
        <v>172</v>
      </c>
      <c r="B10" s="287">
        <f>各項費用彙計!D13</f>
        <v>372</v>
      </c>
      <c r="C10" s="289">
        <v>46</v>
      </c>
      <c r="D10" s="289">
        <f>各項費用彙計!D18</f>
        <v>47</v>
      </c>
      <c r="E10" s="289">
        <f>各項費用彙計!D17</f>
        <v>62</v>
      </c>
      <c r="F10" s="290">
        <f>各項費用彙計!D19</f>
        <v>9</v>
      </c>
      <c r="G10" s="289"/>
      <c r="H10" s="289">
        <f>各項費用彙計!D22</f>
        <v>40</v>
      </c>
      <c r="I10" s="290">
        <f>各項費用彙計!D23</f>
        <v>3</v>
      </c>
      <c r="J10" s="289">
        <v>16</v>
      </c>
      <c r="K10" s="289">
        <f>SUM(B10:J10)</f>
        <v>595</v>
      </c>
      <c r="L10" s="291"/>
      <c r="M10" s="292">
        <f>SUM(K10:L10)</f>
        <v>595</v>
      </c>
    </row>
    <row r="11" spans="1:16" ht="44.1" customHeight="1">
      <c r="A11" s="179" t="s">
        <v>171</v>
      </c>
      <c r="B11" s="287"/>
      <c r="C11" s="289"/>
      <c r="D11" s="289"/>
      <c r="E11" s="289"/>
      <c r="F11" s="290"/>
      <c r="G11" s="289"/>
      <c r="H11" s="289"/>
      <c r="I11" s="290"/>
      <c r="J11" s="289"/>
      <c r="K11" s="289"/>
      <c r="L11" s="291"/>
      <c r="M11" s="292"/>
    </row>
    <row r="12" spans="1:16" ht="44.1" customHeight="1">
      <c r="A12" s="180" t="s">
        <v>170</v>
      </c>
      <c r="B12" s="287">
        <f>各項費用彙計!D12</f>
        <v>500</v>
      </c>
      <c r="C12" s="289"/>
      <c r="D12" s="289"/>
      <c r="E12" s="289"/>
      <c r="F12" s="290"/>
      <c r="G12" s="289"/>
      <c r="H12" s="289"/>
      <c r="I12" s="290"/>
      <c r="J12" s="289"/>
      <c r="K12" s="289">
        <f>SUM(B12:I12)</f>
        <v>500</v>
      </c>
      <c r="L12" s="291"/>
      <c r="M12" s="292">
        <f>SUM(K12:L12)</f>
        <v>500</v>
      </c>
    </row>
    <row r="13" spans="1:16" ht="44.1" customHeight="1">
      <c r="A13" s="179" t="s">
        <v>173</v>
      </c>
      <c r="B13" s="287"/>
      <c r="C13" s="289"/>
      <c r="D13" s="289"/>
      <c r="E13" s="289"/>
      <c r="F13" s="290"/>
      <c r="G13" s="289"/>
      <c r="H13" s="289"/>
      <c r="I13" s="290"/>
      <c r="J13" s="289"/>
      <c r="K13" s="289"/>
      <c r="L13" s="291"/>
      <c r="M13" s="292"/>
    </row>
    <row r="14" spans="1:16" ht="44.1" customHeight="1">
      <c r="A14" s="179" t="s">
        <v>174</v>
      </c>
      <c r="B14" s="287"/>
      <c r="C14" s="289"/>
      <c r="D14" s="289"/>
      <c r="E14" s="289"/>
      <c r="F14" s="290"/>
      <c r="G14" s="289"/>
      <c r="H14" s="289"/>
      <c r="I14" s="290"/>
      <c r="J14" s="289"/>
      <c r="K14" s="289"/>
      <c r="L14" s="291">
        <v>56</v>
      </c>
      <c r="M14" s="292">
        <f>SUM(K14:L14)</f>
        <v>56</v>
      </c>
    </row>
    <row r="15" spans="1:16" ht="21.95" customHeight="1">
      <c r="A15" s="174"/>
      <c r="B15" s="287"/>
      <c r="C15" s="289"/>
      <c r="D15" s="289"/>
      <c r="E15" s="289"/>
      <c r="F15" s="290"/>
      <c r="G15" s="289"/>
      <c r="H15" s="289"/>
      <c r="I15" s="290"/>
      <c r="J15" s="289"/>
      <c r="K15" s="289"/>
      <c r="L15" s="291"/>
      <c r="M15" s="292"/>
    </row>
    <row r="16" spans="1:16" ht="44.1" customHeight="1">
      <c r="A16" s="175" t="s">
        <v>122</v>
      </c>
      <c r="B16" s="287"/>
      <c r="C16" s="289"/>
      <c r="D16" s="289"/>
      <c r="E16" s="289"/>
      <c r="F16" s="290"/>
      <c r="G16" s="289"/>
      <c r="H16" s="289"/>
      <c r="I16" s="290"/>
      <c r="J16" s="289"/>
      <c r="K16" s="289"/>
      <c r="L16" s="291"/>
      <c r="M16" s="292"/>
    </row>
    <row r="17" spans="1:13" ht="44.1" customHeight="1">
      <c r="A17" s="180" t="s">
        <v>172</v>
      </c>
      <c r="B17" s="287"/>
      <c r="C17" s="289"/>
      <c r="D17" s="289"/>
      <c r="E17" s="289"/>
      <c r="F17" s="290"/>
      <c r="G17" s="289"/>
      <c r="H17" s="289"/>
      <c r="I17" s="290"/>
      <c r="J17" s="289"/>
      <c r="K17" s="289"/>
      <c r="L17" s="291"/>
      <c r="M17" s="292"/>
    </row>
    <row r="18" spans="1:13" ht="44.1" customHeight="1">
      <c r="A18" s="180" t="s">
        <v>171</v>
      </c>
      <c r="B18" s="287"/>
      <c r="C18" s="289"/>
      <c r="D18" s="289"/>
      <c r="E18" s="289"/>
      <c r="F18" s="290"/>
      <c r="G18" s="289"/>
      <c r="H18" s="289"/>
      <c r="I18" s="290"/>
      <c r="J18" s="289"/>
      <c r="K18" s="289"/>
      <c r="L18" s="291"/>
      <c r="M18" s="292"/>
    </row>
    <row r="19" spans="1:13" ht="44.1" customHeight="1">
      <c r="A19" s="180" t="s">
        <v>173</v>
      </c>
      <c r="B19" s="287"/>
      <c r="C19" s="289"/>
      <c r="D19" s="289"/>
      <c r="E19" s="289"/>
      <c r="F19" s="290"/>
      <c r="G19" s="289"/>
      <c r="H19" s="289"/>
      <c r="I19" s="290"/>
      <c r="J19" s="289"/>
      <c r="K19" s="289"/>
      <c r="L19" s="291"/>
      <c r="M19" s="292"/>
    </row>
    <row r="20" spans="1:13" ht="44.1" customHeight="1">
      <c r="A20" s="180" t="s">
        <v>174</v>
      </c>
      <c r="B20" s="287"/>
      <c r="C20" s="289"/>
      <c r="D20" s="289"/>
      <c r="E20" s="289"/>
      <c r="F20" s="290"/>
      <c r="G20" s="289"/>
      <c r="H20" s="289"/>
      <c r="I20" s="290"/>
      <c r="J20" s="289"/>
      <c r="K20" s="289"/>
      <c r="L20" s="291">
        <v>33</v>
      </c>
      <c r="M20" s="292">
        <f>SUM(K20:L20)</f>
        <v>33</v>
      </c>
    </row>
    <row r="21" spans="1:13" ht="21.95" customHeight="1">
      <c r="A21" s="174"/>
      <c r="B21" s="287"/>
      <c r="C21" s="289"/>
      <c r="D21" s="289"/>
      <c r="E21" s="289"/>
      <c r="F21" s="290"/>
      <c r="G21" s="289"/>
      <c r="H21" s="289"/>
      <c r="I21" s="290"/>
      <c r="J21" s="289"/>
      <c r="K21" s="289"/>
      <c r="L21" s="289"/>
      <c r="M21" s="292"/>
    </row>
    <row r="22" spans="1:13" s="447" customFormat="1" ht="44.1" customHeight="1" thickBot="1">
      <c r="A22" s="444" t="s">
        <v>575</v>
      </c>
      <c r="B22" s="445">
        <f>SUM(B10:B14,B17:B20)</f>
        <v>872</v>
      </c>
      <c r="C22" s="445">
        <f t="shared" ref="C22:L22" si="0">SUM(C10:C14,C17:C20)</f>
        <v>46</v>
      </c>
      <c r="D22" s="445">
        <f t="shared" si="0"/>
        <v>47</v>
      </c>
      <c r="E22" s="445">
        <f t="shared" si="0"/>
        <v>62</v>
      </c>
      <c r="F22" s="445">
        <f t="shared" si="0"/>
        <v>9</v>
      </c>
      <c r="G22" s="445"/>
      <c r="H22" s="445">
        <f t="shared" si="0"/>
        <v>40</v>
      </c>
      <c r="I22" s="445">
        <f t="shared" si="0"/>
        <v>3</v>
      </c>
      <c r="J22" s="445">
        <f t="shared" si="0"/>
        <v>16</v>
      </c>
      <c r="K22" s="445">
        <f t="shared" si="0"/>
        <v>1095</v>
      </c>
      <c r="L22" s="445">
        <f t="shared" si="0"/>
        <v>89</v>
      </c>
      <c r="M22" s="446">
        <f>SUM(K22:L22)</f>
        <v>1184</v>
      </c>
    </row>
  </sheetData>
  <mergeCells count="13">
    <mergeCell ref="B7:B8"/>
    <mergeCell ref="F7:G7"/>
    <mergeCell ref="C7:C8"/>
    <mergeCell ref="L7:L8"/>
    <mergeCell ref="A4:M4"/>
    <mergeCell ref="H7:J7"/>
    <mergeCell ref="A3:M3"/>
    <mergeCell ref="A2:M2"/>
    <mergeCell ref="M7:M8"/>
    <mergeCell ref="K7:K8"/>
    <mergeCell ref="D7:E7"/>
    <mergeCell ref="C5:I5"/>
    <mergeCell ref="A7:A8"/>
  </mergeCells>
  <phoneticPr fontId="6" type="noConversion"/>
  <pageMargins left="0.64" right="0.43307086614173229" top="0.66" bottom="0.31496062992125984" header="0.39370078740157483" footer="0.65"/>
  <pageSetup paperSize="9" firstPageNumber="25" orientation="portrait" useFirstPageNumber="1" r:id="rId1"/>
  <headerFooter alignWithMargins="0">
    <oddFooter>&amp;C&amp;"標楷體,標準"&amp;P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92"/>
  <sheetViews>
    <sheetView topLeftCell="A68" zoomScale="70" workbookViewId="0">
      <selection activeCell="F12" sqref="F12"/>
    </sheetView>
  </sheetViews>
  <sheetFormatPr defaultRowHeight="16.5"/>
  <cols>
    <col min="1" max="1" width="9.375" customWidth="1"/>
    <col min="2" max="2" width="10.375" customWidth="1"/>
    <col min="3" max="3" width="26.25" customWidth="1"/>
    <col min="4" max="4" width="11.375" style="28" customWidth="1"/>
    <col min="5" max="5" width="11.875" customWidth="1"/>
    <col min="6" max="6" width="12" customWidth="1"/>
  </cols>
  <sheetData>
    <row r="1" spans="1:7" ht="14.25" customHeight="1">
      <c r="B1" s="21"/>
    </row>
    <row r="2" spans="1:7" ht="25.5" customHeight="1">
      <c r="A2" s="466" t="s">
        <v>217</v>
      </c>
      <c r="B2" s="466"/>
      <c r="C2" s="466"/>
      <c r="D2" s="466"/>
      <c r="E2" s="466"/>
      <c r="F2" s="466"/>
      <c r="G2" s="466"/>
    </row>
    <row r="3" spans="1:7" ht="25.5" customHeight="1">
      <c r="A3" s="466" t="s">
        <v>218</v>
      </c>
      <c r="B3" s="466"/>
      <c r="C3" s="466"/>
      <c r="D3" s="466"/>
      <c r="E3" s="466"/>
      <c r="F3" s="466"/>
      <c r="G3" s="466"/>
    </row>
    <row r="4" spans="1:7" ht="22.5" customHeight="1">
      <c r="A4" s="544" t="s">
        <v>66</v>
      </c>
      <c r="B4" s="544"/>
      <c r="C4" s="544"/>
      <c r="D4" s="544"/>
      <c r="E4" s="544"/>
      <c r="F4" s="544"/>
      <c r="G4" s="544"/>
    </row>
    <row r="5" spans="1:7" ht="24" customHeight="1">
      <c r="A5" s="7"/>
      <c r="B5" s="322"/>
      <c r="C5" s="484" t="s">
        <v>466</v>
      </c>
      <c r="D5" s="485"/>
      <c r="E5" s="485"/>
      <c r="F5" s="545" t="s">
        <v>142</v>
      </c>
      <c r="G5" s="545"/>
    </row>
    <row r="6" spans="1:7" s="35" customFormat="1" ht="3" customHeight="1" thickBot="1">
      <c r="A6" s="322"/>
      <c r="B6" s="322"/>
      <c r="C6" s="319"/>
      <c r="D6" s="320"/>
      <c r="E6" s="320"/>
      <c r="F6" s="106"/>
      <c r="G6" s="106"/>
    </row>
    <row r="7" spans="1:7">
      <c r="A7" s="550" t="s">
        <v>150</v>
      </c>
      <c r="B7" s="553" t="s">
        <v>13</v>
      </c>
      <c r="C7" s="556" t="s">
        <v>67</v>
      </c>
      <c r="D7" s="557" t="s">
        <v>578</v>
      </c>
      <c r="E7" s="558"/>
      <c r="F7" s="558"/>
      <c r="G7" s="559"/>
    </row>
    <row r="8" spans="1:7" ht="16.5" customHeight="1">
      <c r="A8" s="551"/>
      <c r="B8" s="554"/>
      <c r="C8" s="546"/>
      <c r="D8" s="560" t="s">
        <v>68</v>
      </c>
      <c r="E8" s="546" t="s">
        <v>14</v>
      </c>
      <c r="F8" s="546" t="s">
        <v>15</v>
      </c>
      <c r="G8" s="548" t="s">
        <v>168</v>
      </c>
    </row>
    <row r="9" spans="1:7" ht="17.25" thickBot="1">
      <c r="A9" s="552"/>
      <c r="B9" s="555"/>
      <c r="C9" s="547"/>
      <c r="D9" s="561"/>
      <c r="E9" s="547"/>
      <c r="F9" s="547"/>
      <c r="G9" s="549"/>
    </row>
    <row r="10" spans="1:7" s="419" customFormat="1" ht="33" customHeight="1">
      <c r="A10" s="414">
        <f>SUM(A11,A14,A16,A19,A21)</f>
        <v>955</v>
      </c>
      <c r="B10" s="414">
        <f>SUM(B11,B14,B16,B19,B21)</f>
        <v>1305</v>
      </c>
      <c r="C10" s="415" t="s">
        <v>69</v>
      </c>
      <c r="D10" s="416">
        <f>SUM(E10:F10)</f>
        <v>1184</v>
      </c>
      <c r="E10" s="417">
        <f>E11+E14+E16+E19+E21</f>
        <v>1151</v>
      </c>
      <c r="F10" s="416">
        <f>F11+F14+F16+F19+F21</f>
        <v>33</v>
      </c>
      <c r="G10" s="418"/>
    </row>
    <row r="11" spans="1:7" ht="21" customHeight="1">
      <c r="A11" s="107">
        <f>SUM(A12:A13)</f>
        <v>584</v>
      </c>
      <c r="B11" s="136">
        <f>SUM(B12:B13)</f>
        <v>1012</v>
      </c>
      <c r="C11" s="54" t="s">
        <v>70</v>
      </c>
      <c r="D11" s="33">
        <f>SUM(E11:G11)</f>
        <v>872</v>
      </c>
      <c r="E11" s="93">
        <f>學產房地管理!C11</f>
        <v>872</v>
      </c>
      <c r="F11" s="33"/>
      <c r="G11" s="108"/>
    </row>
    <row r="12" spans="1:7" ht="20.25" customHeight="1">
      <c r="A12" s="107">
        <f>學產房地管理!A12</f>
        <v>224</v>
      </c>
      <c r="B12" s="136">
        <f>學產房地管理!D12</f>
        <v>640</v>
      </c>
      <c r="C12" s="54" t="s">
        <v>474</v>
      </c>
      <c r="D12" s="33">
        <f>SUM(E12:G12)</f>
        <v>500</v>
      </c>
      <c r="E12" s="93">
        <f>學產房地管理!C12</f>
        <v>500</v>
      </c>
      <c r="F12" s="33"/>
      <c r="G12" s="108"/>
    </row>
    <row r="13" spans="1:7" ht="21" customHeight="1">
      <c r="A13" s="107">
        <f>學產房地管理!A13</f>
        <v>360</v>
      </c>
      <c r="B13" s="136">
        <f>學產房地管理!D13</f>
        <v>372</v>
      </c>
      <c r="C13" s="54" t="s">
        <v>95</v>
      </c>
      <c r="D13" s="33">
        <f t="shared" ref="D13:D24" si="0">SUM(E13:G13)</f>
        <v>372</v>
      </c>
      <c r="E13" s="93">
        <f>學產房地管理!C13</f>
        <v>372</v>
      </c>
      <c r="F13" s="33"/>
      <c r="G13" s="108"/>
    </row>
    <row r="14" spans="1:7" ht="21" customHeight="1">
      <c r="A14" s="107">
        <f>A15</f>
        <v>136</v>
      </c>
      <c r="B14" s="136">
        <f>B15</f>
        <v>105</v>
      </c>
      <c r="C14" s="54" t="s">
        <v>71</v>
      </c>
      <c r="D14" s="33">
        <f t="shared" si="0"/>
        <v>135</v>
      </c>
      <c r="E14" s="93">
        <f>學產房地管理!C14</f>
        <v>102</v>
      </c>
      <c r="F14" s="33">
        <f>獎助教育支出!C11</f>
        <v>33</v>
      </c>
      <c r="G14" s="108"/>
    </row>
    <row r="15" spans="1:7" ht="20.100000000000001" customHeight="1">
      <c r="A15" s="107">
        <f>學產房地管理!A15+獎助教育支出!A12</f>
        <v>136</v>
      </c>
      <c r="B15" s="136">
        <f>學產房地管理!D15+獎助教育支出!D12</f>
        <v>105</v>
      </c>
      <c r="C15" s="54" t="s">
        <v>96</v>
      </c>
      <c r="D15" s="33">
        <f t="shared" si="0"/>
        <v>135</v>
      </c>
      <c r="E15" s="93">
        <f>學產房地管理!C15</f>
        <v>102</v>
      </c>
      <c r="F15" s="33">
        <f>獎助教育支出!C12</f>
        <v>33</v>
      </c>
      <c r="G15" s="108"/>
    </row>
    <row r="16" spans="1:7" ht="20.100000000000001" customHeight="1">
      <c r="A16" s="107">
        <f>SUM(A17:A18)</f>
        <v>105</v>
      </c>
      <c r="B16" s="136">
        <f>SUM(B17:B18)</f>
        <v>109</v>
      </c>
      <c r="C16" s="54" t="s">
        <v>72</v>
      </c>
      <c r="D16" s="33">
        <f t="shared" si="0"/>
        <v>109</v>
      </c>
      <c r="E16" s="93">
        <f>學產房地管理!C16</f>
        <v>109</v>
      </c>
      <c r="F16" s="33"/>
      <c r="G16" s="108"/>
    </row>
    <row r="17" spans="1:7" ht="20.100000000000001" customHeight="1">
      <c r="A17" s="107">
        <f>學產房地管理!A17</f>
        <v>60</v>
      </c>
      <c r="B17" s="136">
        <f>學產房地管理!D17</f>
        <v>62</v>
      </c>
      <c r="C17" s="54" t="s">
        <v>98</v>
      </c>
      <c r="D17" s="33">
        <f>SUM(E17:G17)</f>
        <v>62</v>
      </c>
      <c r="E17" s="93">
        <f>學產房地管理!C17</f>
        <v>62</v>
      </c>
      <c r="F17" s="33"/>
      <c r="G17" s="108"/>
    </row>
    <row r="18" spans="1:7" ht="20.100000000000001" customHeight="1">
      <c r="A18" s="107">
        <f>學產房地管理!A18</f>
        <v>45</v>
      </c>
      <c r="B18" s="136">
        <f>學產房地管理!D18</f>
        <v>47</v>
      </c>
      <c r="C18" s="54" t="s">
        <v>97</v>
      </c>
      <c r="D18" s="33">
        <f t="shared" si="0"/>
        <v>47</v>
      </c>
      <c r="E18" s="93">
        <f>學產房地管理!C18</f>
        <v>47</v>
      </c>
      <c r="F18" s="33"/>
      <c r="G18" s="108"/>
    </row>
    <row r="19" spans="1:7" ht="20.100000000000001" customHeight="1">
      <c r="A19" s="107">
        <f>A20</f>
        <v>7</v>
      </c>
      <c r="B19" s="136">
        <f>B20</f>
        <v>9</v>
      </c>
      <c r="C19" s="54" t="s">
        <v>475</v>
      </c>
      <c r="D19" s="33">
        <f t="shared" si="0"/>
        <v>9</v>
      </c>
      <c r="E19" s="93">
        <f>E20</f>
        <v>9</v>
      </c>
      <c r="F19" s="33"/>
      <c r="G19" s="108"/>
    </row>
    <row r="20" spans="1:7" ht="20.100000000000001" customHeight="1">
      <c r="A20" s="107">
        <f>學產房地管理!A20</f>
        <v>7</v>
      </c>
      <c r="B20" s="136">
        <f>學產房地管理!D20</f>
        <v>9</v>
      </c>
      <c r="C20" s="54" t="s">
        <v>162</v>
      </c>
      <c r="D20" s="33">
        <f t="shared" si="0"/>
        <v>9</v>
      </c>
      <c r="E20" s="93">
        <f>學產房地管理!C20</f>
        <v>9</v>
      </c>
      <c r="F20" s="33"/>
      <c r="G20" s="108"/>
    </row>
    <row r="21" spans="1:7" ht="20.100000000000001" customHeight="1">
      <c r="A21" s="107">
        <f>SUM(A22:A24)</f>
        <v>123</v>
      </c>
      <c r="B21" s="107">
        <f>SUM(B22:B24)</f>
        <v>70</v>
      </c>
      <c r="C21" s="54" t="s">
        <v>108</v>
      </c>
      <c r="D21" s="33">
        <f t="shared" si="0"/>
        <v>59</v>
      </c>
      <c r="E21" s="93">
        <f>學產房地管理!C21</f>
        <v>59</v>
      </c>
      <c r="F21" s="33"/>
      <c r="G21" s="108"/>
    </row>
    <row r="22" spans="1:7" ht="21.75" customHeight="1">
      <c r="A22" s="107">
        <f>學產房地管理!A22</f>
        <v>36</v>
      </c>
      <c r="B22" s="136">
        <f>學產房地管理!D22</f>
        <v>51</v>
      </c>
      <c r="C22" s="31" t="s">
        <v>109</v>
      </c>
      <c r="D22" s="33">
        <f t="shared" si="0"/>
        <v>40</v>
      </c>
      <c r="E22" s="93">
        <f>學產房地管理!C22</f>
        <v>40</v>
      </c>
      <c r="F22" s="33"/>
      <c r="G22" s="108"/>
    </row>
    <row r="23" spans="1:7" ht="20.100000000000001" customHeight="1">
      <c r="A23" s="107">
        <f>學產房地管理!A23</f>
        <v>2</v>
      </c>
      <c r="B23" s="136">
        <f>學產房地管理!D23</f>
        <v>3</v>
      </c>
      <c r="C23" s="54" t="s">
        <v>476</v>
      </c>
      <c r="D23" s="33">
        <f t="shared" si="0"/>
        <v>3</v>
      </c>
      <c r="E23" s="93">
        <f>學產房地管理!C23</f>
        <v>3</v>
      </c>
      <c r="F23" s="33"/>
      <c r="G23" s="108"/>
    </row>
    <row r="24" spans="1:7" ht="34.5" customHeight="1">
      <c r="A24" s="107">
        <f>學產房地管理!A24</f>
        <v>85</v>
      </c>
      <c r="B24" s="136">
        <f>學產房地管理!D24</f>
        <v>16</v>
      </c>
      <c r="C24" s="31" t="s">
        <v>191</v>
      </c>
      <c r="D24" s="33">
        <f t="shared" si="0"/>
        <v>16</v>
      </c>
      <c r="E24" s="93">
        <f>學產房地管理!C24</f>
        <v>16</v>
      </c>
      <c r="F24" s="33"/>
      <c r="G24" s="108"/>
    </row>
    <row r="25" spans="1:7" s="38" customFormat="1" ht="30.75" customHeight="1">
      <c r="A25" s="109">
        <f>SUM(A26,A29,A32,A34,A38,A43,A47,A54,A50)</f>
        <v>28560</v>
      </c>
      <c r="B25" s="229">
        <f>B26+B29+B32+B34+B38+B43+B47+B54+B50</f>
        <v>40813</v>
      </c>
      <c r="C25" s="55" t="s">
        <v>477</v>
      </c>
      <c r="D25" s="32">
        <f>SUM(E25:G25)</f>
        <v>25366</v>
      </c>
      <c r="E25" s="103">
        <f>E26+E29+E32+E34+E38+E43+E47+E54+E50</f>
        <v>25205</v>
      </c>
      <c r="F25" s="32">
        <f>F26+F29+F32+F34+F38+F43+F47+F54+F50</f>
        <v>161</v>
      </c>
      <c r="G25" s="110"/>
    </row>
    <row r="26" spans="1:7" ht="21.75" customHeight="1">
      <c r="A26" s="107">
        <f>SUM(A27:A28)</f>
        <v>587</v>
      </c>
      <c r="B26" s="136">
        <f>SUM(B27:B28)</f>
        <v>1700</v>
      </c>
      <c r="C26" s="68" t="s">
        <v>73</v>
      </c>
      <c r="D26" s="33">
        <f t="shared" ref="D26:D56" si="1">SUM(E26:G26)</f>
        <v>1530</v>
      </c>
      <c r="E26" s="93">
        <f>學產房地管理!C26</f>
        <v>1530</v>
      </c>
      <c r="F26" s="33"/>
      <c r="G26" s="111"/>
    </row>
    <row r="27" spans="1:7" ht="20.25" customHeight="1">
      <c r="A27" s="107">
        <f>學產房地管理!A27</f>
        <v>580</v>
      </c>
      <c r="B27" s="136">
        <f>學產房地管理!D27</f>
        <v>1500</v>
      </c>
      <c r="C27" s="68" t="s">
        <v>99</v>
      </c>
      <c r="D27" s="33">
        <f t="shared" si="1"/>
        <v>1400</v>
      </c>
      <c r="E27" s="93">
        <f>學產房地管理!C27</f>
        <v>1400</v>
      </c>
      <c r="F27" s="33"/>
      <c r="G27" s="111"/>
    </row>
    <row r="28" spans="1:7" ht="21" customHeight="1">
      <c r="A28" s="107">
        <f>學產房地管理!A28</f>
        <v>7</v>
      </c>
      <c r="B28" s="136">
        <f>學產房地管理!D28</f>
        <v>200</v>
      </c>
      <c r="C28" s="68" t="s">
        <v>100</v>
      </c>
      <c r="D28" s="33">
        <f t="shared" si="1"/>
        <v>130</v>
      </c>
      <c r="E28" s="93">
        <f>學產房地管理!C28</f>
        <v>130</v>
      </c>
      <c r="F28" s="33"/>
      <c r="G28" s="111"/>
    </row>
    <row r="29" spans="1:7" ht="21" customHeight="1">
      <c r="A29" s="107">
        <f>SUM(A30:A31)</f>
        <v>59</v>
      </c>
      <c r="B29" s="136">
        <f>SUM(B30:B31)</f>
        <v>85</v>
      </c>
      <c r="C29" s="68" t="s">
        <v>74</v>
      </c>
      <c r="D29" s="33">
        <f t="shared" si="1"/>
        <v>85</v>
      </c>
      <c r="E29" s="93">
        <f>學產房地管理!C29</f>
        <v>80</v>
      </c>
      <c r="F29" s="33">
        <f>獎助教育支出!C14</f>
        <v>5</v>
      </c>
      <c r="G29" s="111"/>
    </row>
    <row r="30" spans="1:7" ht="20.100000000000001" customHeight="1">
      <c r="A30" s="107">
        <f>學產房地管理!A30+獎助教育支出!A15</f>
        <v>2</v>
      </c>
      <c r="B30" s="136">
        <f>學產房地管理!D30+獎助教育支出!D15</f>
        <v>25</v>
      </c>
      <c r="C30" s="68" t="s">
        <v>101</v>
      </c>
      <c r="D30" s="33">
        <f t="shared" si="1"/>
        <v>25</v>
      </c>
      <c r="E30" s="93">
        <f>學產房地管理!C30</f>
        <v>20</v>
      </c>
      <c r="F30" s="33">
        <f>獎助教育支出!C15</f>
        <v>5</v>
      </c>
      <c r="G30" s="111"/>
    </row>
    <row r="31" spans="1:7" ht="20.100000000000001" customHeight="1">
      <c r="A31" s="107">
        <f>學產房地管理!A31</f>
        <v>57</v>
      </c>
      <c r="B31" s="136">
        <f>學產房地管理!D31</f>
        <v>60</v>
      </c>
      <c r="C31" s="68" t="s">
        <v>134</v>
      </c>
      <c r="D31" s="33">
        <f t="shared" si="1"/>
        <v>60</v>
      </c>
      <c r="E31" s="93">
        <f>學產房地管理!C31</f>
        <v>60</v>
      </c>
      <c r="F31" s="33"/>
      <c r="G31" s="111"/>
    </row>
    <row r="32" spans="1:7" ht="20.100000000000001" customHeight="1">
      <c r="A32" s="107">
        <f>A33</f>
        <v>602</v>
      </c>
      <c r="B32" s="136">
        <f>B33</f>
        <v>879</v>
      </c>
      <c r="C32" s="68" t="s">
        <v>75</v>
      </c>
      <c r="D32" s="33">
        <f t="shared" si="1"/>
        <v>600</v>
      </c>
      <c r="E32" s="93">
        <f>學產房地管理!C32</f>
        <v>520</v>
      </c>
      <c r="F32" s="33">
        <f>獎助教育支出!C16</f>
        <v>80</v>
      </c>
      <c r="G32" s="111"/>
    </row>
    <row r="33" spans="1:7" ht="21" customHeight="1">
      <c r="A33" s="107">
        <f>學產房地管理!A33+獎助教育支出!A17</f>
        <v>602</v>
      </c>
      <c r="B33" s="136">
        <f>學產房地管理!D33+獎助教育支出!D17</f>
        <v>879</v>
      </c>
      <c r="C33" s="68" t="s">
        <v>102</v>
      </c>
      <c r="D33" s="33">
        <f t="shared" si="1"/>
        <v>600</v>
      </c>
      <c r="E33" s="93">
        <f>學產房地管理!C33</f>
        <v>520</v>
      </c>
      <c r="F33" s="33">
        <f>獎助教育支出!C17</f>
        <v>80</v>
      </c>
      <c r="G33" s="111"/>
    </row>
    <row r="34" spans="1:7" ht="20.100000000000001" customHeight="1">
      <c r="A34" s="107">
        <f>SUM(A35:A37)</f>
        <v>194</v>
      </c>
      <c r="B34" s="107">
        <f>SUM(B35:B37)</f>
        <v>638</v>
      </c>
      <c r="C34" s="68" t="s">
        <v>119</v>
      </c>
      <c r="D34" s="33">
        <f t="shared" si="1"/>
        <v>635</v>
      </c>
      <c r="E34" s="93">
        <f>學產房地管理!C34</f>
        <v>600</v>
      </c>
      <c r="F34" s="33">
        <f>獎助教育支出!C18</f>
        <v>35</v>
      </c>
      <c r="G34" s="111"/>
    </row>
    <row r="35" spans="1:7" ht="20.100000000000001" customHeight="1">
      <c r="A35" s="107">
        <f>學產房地管理!A35+獎助教育支出!A19</f>
        <v>191</v>
      </c>
      <c r="B35" s="136">
        <f>學產房地管理!D35+獎助教育支出!D19</f>
        <v>138</v>
      </c>
      <c r="C35" s="68" t="s">
        <v>110</v>
      </c>
      <c r="D35" s="33">
        <f t="shared" si="1"/>
        <v>135</v>
      </c>
      <c r="E35" s="93">
        <f>學產房地管理!C35</f>
        <v>100</v>
      </c>
      <c r="F35" s="33">
        <f>獎助教育支出!C19</f>
        <v>35</v>
      </c>
      <c r="G35" s="111"/>
    </row>
    <row r="36" spans="1:7" ht="20.100000000000001" customHeight="1">
      <c r="A36" s="107">
        <f>學產房地管理!A36</f>
        <v>3</v>
      </c>
      <c r="B36" s="136">
        <f>學產房地管理!D36</f>
        <v>200</v>
      </c>
      <c r="C36" s="56" t="s">
        <v>111</v>
      </c>
      <c r="D36" s="33">
        <f t="shared" si="1"/>
        <v>200</v>
      </c>
      <c r="E36" s="93">
        <f>學產房地管理!C36</f>
        <v>200</v>
      </c>
      <c r="F36" s="33"/>
      <c r="G36" s="111"/>
    </row>
    <row r="37" spans="1:7" ht="21" customHeight="1" thickBot="1">
      <c r="A37" s="256">
        <v>0</v>
      </c>
      <c r="B37" s="230">
        <f>學產房地管理!D37</f>
        <v>300</v>
      </c>
      <c r="C37" s="190" t="s">
        <v>183</v>
      </c>
      <c r="D37" s="36">
        <f t="shared" si="1"/>
        <v>300</v>
      </c>
      <c r="E37" s="112">
        <f>學產房地管理!C37</f>
        <v>300</v>
      </c>
      <c r="F37" s="36"/>
      <c r="G37" s="113"/>
    </row>
    <row r="38" spans="1:7" ht="20.100000000000001" customHeight="1">
      <c r="A38" s="114">
        <f>SUM(A39:A42)</f>
        <v>1887</v>
      </c>
      <c r="B38" s="231">
        <f>SUM(B39:B42)</f>
        <v>1716</v>
      </c>
      <c r="C38" s="189" t="s">
        <v>120</v>
      </c>
      <c r="D38" s="53">
        <f t="shared" si="1"/>
        <v>1716</v>
      </c>
      <c r="E38" s="115">
        <f>學產房地管理!C38</f>
        <v>1716</v>
      </c>
      <c r="F38" s="53"/>
      <c r="G38" s="116"/>
    </row>
    <row r="39" spans="1:7" ht="20.100000000000001" customHeight="1">
      <c r="A39" s="107">
        <f>學產房地管理!A39</f>
        <v>1000</v>
      </c>
      <c r="B39" s="136">
        <f>學產房地管理!D39</f>
        <v>1000</v>
      </c>
      <c r="C39" s="184" t="s">
        <v>123</v>
      </c>
      <c r="D39" s="33">
        <f t="shared" si="1"/>
        <v>1000</v>
      </c>
      <c r="E39" s="93">
        <f>學產房地管理!C39</f>
        <v>1000</v>
      </c>
      <c r="F39" s="33"/>
      <c r="G39" s="111"/>
    </row>
    <row r="40" spans="1:7" ht="20.100000000000001" customHeight="1">
      <c r="A40" s="107">
        <f>學產房地管理!A40</f>
        <v>782</v>
      </c>
      <c r="B40" s="136">
        <f>學產房地管理!D40</f>
        <v>366</v>
      </c>
      <c r="C40" s="184" t="s">
        <v>185</v>
      </c>
      <c r="D40" s="33">
        <f t="shared" si="1"/>
        <v>366</v>
      </c>
      <c r="E40" s="93">
        <f>學產房地管理!C40</f>
        <v>366</v>
      </c>
      <c r="F40" s="33"/>
      <c r="G40" s="111"/>
    </row>
    <row r="41" spans="1:7" ht="20.100000000000001" customHeight="1">
      <c r="A41" s="107">
        <f>學產房地管理!A41</f>
        <v>0</v>
      </c>
      <c r="B41" s="136">
        <f>學產房地管理!D41</f>
        <v>50</v>
      </c>
      <c r="C41" s="68" t="s">
        <v>184</v>
      </c>
      <c r="D41" s="33">
        <f t="shared" si="1"/>
        <v>50</v>
      </c>
      <c r="E41" s="93">
        <f>學產房地管理!C41</f>
        <v>50</v>
      </c>
      <c r="F41" s="33"/>
      <c r="G41" s="111"/>
    </row>
    <row r="42" spans="1:7" ht="20.100000000000001" customHeight="1">
      <c r="A42" s="107">
        <f>學產房地管理!A42</f>
        <v>105</v>
      </c>
      <c r="B42" s="136">
        <f>學產房地管理!D42</f>
        <v>300</v>
      </c>
      <c r="C42" s="68" t="s">
        <v>115</v>
      </c>
      <c r="D42" s="33">
        <f t="shared" si="1"/>
        <v>300</v>
      </c>
      <c r="E42" s="93">
        <f>學產房地管理!C42</f>
        <v>300</v>
      </c>
      <c r="F42" s="33"/>
      <c r="G42" s="111"/>
    </row>
    <row r="43" spans="1:7" ht="19.5" customHeight="1">
      <c r="A43" s="107">
        <f>SUM(A44:A46)</f>
        <v>80</v>
      </c>
      <c r="B43" s="107">
        <f>SUM(B44:B46)</f>
        <v>340</v>
      </c>
      <c r="C43" s="68" t="s">
        <v>89</v>
      </c>
      <c r="D43" s="33">
        <f t="shared" si="1"/>
        <v>190</v>
      </c>
      <c r="E43" s="93">
        <f>學產房地管理!C43</f>
        <v>190</v>
      </c>
      <c r="F43" s="33"/>
      <c r="G43" s="111"/>
    </row>
    <row r="44" spans="1:7" ht="20.100000000000001" customHeight="1">
      <c r="A44" s="107">
        <f>學產房地管理!A44</f>
        <v>80</v>
      </c>
      <c r="B44" s="136">
        <f>學產房地管理!D44</f>
        <v>250</v>
      </c>
      <c r="C44" s="68" t="s">
        <v>116</v>
      </c>
      <c r="D44" s="33">
        <f t="shared" si="1"/>
        <v>100</v>
      </c>
      <c r="E44" s="93">
        <f>學產房地管理!C44</f>
        <v>100</v>
      </c>
      <c r="F44" s="33"/>
      <c r="G44" s="111"/>
    </row>
    <row r="45" spans="1:7" ht="20.100000000000001" customHeight="1">
      <c r="A45" s="107">
        <f>學產房地管理!A45</f>
        <v>0</v>
      </c>
      <c r="B45" s="136">
        <f>學產房地管理!D45</f>
        <v>50</v>
      </c>
      <c r="C45" s="56" t="s">
        <v>355</v>
      </c>
      <c r="D45" s="33">
        <f t="shared" si="1"/>
        <v>50</v>
      </c>
      <c r="E45" s="93">
        <f>學產房地管理!C45</f>
        <v>50</v>
      </c>
      <c r="F45" s="33"/>
      <c r="G45" s="111"/>
    </row>
    <row r="46" spans="1:7" ht="20.100000000000001" customHeight="1">
      <c r="A46" s="107">
        <f>學產房地管理!A46</f>
        <v>0</v>
      </c>
      <c r="B46" s="136">
        <f>學產房地管理!D46</f>
        <v>40</v>
      </c>
      <c r="C46" s="68" t="s">
        <v>103</v>
      </c>
      <c r="D46" s="33">
        <f t="shared" si="1"/>
        <v>40</v>
      </c>
      <c r="E46" s="93">
        <f>學產房地管理!C46</f>
        <v>40</v>
      </c>
      <c r="F46" s="33"/>
      <c r="G46" s="111"/>
    </row>
    <row r="47" spans="1:7" ht="20.100000000000001" customHeight="1">
      <c r="A47" s="107">
        <f>A48+A49</f>
        <v>20723</v>
      </c>
      <c r="B47" s="136">
        <f>B48+B49</f>
        <v>27343</v>
      </c>
      <c r="C47" s="68" t="s">
        <v>478</v>
      </c>
      <c r="D47" s="33">
        <f t="shared" si="1"/>
        <v>14500</v>
      </c>
      <c r="E47" s="93">
        <f>學產房地管理!C47</f>
        <v>14500</v>
      </c>
      <c r="F47" s="33"/>
      <c r="G47" s="111"/>
    </row>
    <row r="48" spans="1:7" ht="42" customHeight="1">
      <c r="A48" s="107">
        <f>學產房地管理!A48</f>
        <v>13307</v>
      </c>
      <c r="B48" s="136">
        <f>學產房地管理!D48</f>
        <v>6343</v>
      </c>
      <c r="C48" s="68" t="s">
        <v>479</v>
      </c>
      <c r="D48" s="33">
        <f t="shared" si="1"/>
        <v>6115</v>
      </c>
      <c r="E48" s="93">
        <f>學產房地管理!C48</f>
        <v>6115</v>
      </c>
      <c r="F48" s="33"/>
      <c r="G48" s="111"/>
    </row>
    <row r="49" spans="1:7" ht="24.75" customHeight="1">
      <c r="A49" s="107">
        <f>學產房地管理!A49</f>
        <v>7416</v>
      </c>
      <c r="B49" s="136">
        <f>學產房地管理!D49</f>
        <v>21000</v>
      </c>
      <c r="C49" s="56" t="s">
        <v>112</v>
      </c>
      <c r="D49" s="33">
        <f t="shared" si="1"/>
        <v>8385</v>
      </c>
      <c r="E49" s="93">
        <f>學產房地管理!C49</f>
        <v>8385</v>
      </c>
      <c r="F49" s="33"/>
      <c r="G49" s="111"/>
    </row>
    <row r="50" spans="1:7" ht="24" customHeight="1">
      <c r="A50" s="107">
        <f>SUM(A51:A53)</f>
        <v>4309</v>
      </c>
      <c r="B50" s="107">
        <f>SUM(B51:B53)</f>
        <v>8000</v>
      </c>
      <c r="C50" s="68" t="s">
        <v>88</v>
      </c>
      <c r="D50" s="33">
        <f t="shared" si="1"/>
        <v>6000</v>
      </c>
      <c r="E50" s="93">
        <f>學產房地管理!C50</f>
        <v>6000</v>
      </c>
      <c r="F50" s="33"/>
      <c r="G50" s="111"/>
    </row>
    <row r="51" spans="1:7" ht="20.100000000000001" customHeight="1">
      <c r="A51" s="107">
        <f>學產房地管理!A51</f>
        <v>0</v>
      </c>
      <c r="B51" s="136">
        <f>學產房地管理!D51</f>
        <v>300</v>
      </c>
      <c r="C51" s="56" t="s">
        <v>186</v>
      </c>
      <c r="D51" s="33">
        <f t="shared" si="1"/>
        <v>300</v>
      </c>
      <c r="E51" s="93">
        <f>學產房地管理!C51</f>
        <v>300</v>
      </c>
      <c r="F51" s="33"/>
      <c r="G51" s="111"/>
    </row>
    <row r="52" spans="1:7" ht="20.100000000000001" customHeight="1">
      <c r="A52" s="107">
        <f>學產房地管理!A52</f>
        <v>920</v>
      </c>
      <c r="B52" s="136">
        <f>學產房地管理!D52</f>
        <v>1000</v>
      </c>
      <c r="C52" s="68" t="s">
        <v>104</v>
      </c>
      <c r="D52" s="33">
        <f t="shared" si="1"/>
        <v>1000</v>
      </c>
      <c r="E52" s="93">
        <f>學產房地管理!C52</f>
        <v>1000</v>
      </c>
      <c r="F52" s="33"/>
      <c r="G52" s="111"/>
    </row>
    <row r="53" spans="1:7" ht="24" customHeight="1">
      <c r="A53" s="107">
        <f>學產房地管理!A53</f>
        <v>3389</v>
      </c>
      <c r="B53" s="136">
        <f>學產房地管理!D53</f>
        <v>6700</v>
      </c>
      <c r="C53" s="68" t="s">
        <v>117</v>
      </c>
      <c r="D53" s="33">
        <f t="shared" si="1"/>
        <v>4700</v>
      </c>
      <c r="E53" s="93">
        <f>學產房地管理!C53</f>
        <v>4700</v>
      </c>
      <c r="F53" s="33"/>
      <c r="G53" s="111"/>
    </row>
    <row r="54" spans="1:7" ht="24" customHeight="1">
      <c r="A54" s="107">
        <f>A55</f>
        <v>119</v>
      </c>
      <c r="B54" s="136">
        <f>B55</f>
        <v>112</v>
      </c>
      <c r="C54" s="68" t="s">
        <v>76</v>
      </c>
      <c r="D54" s="33">
        <f>SUM(E54:G54)</f>
        <v>110</v>
      </c>
      <c r="E54" s="93">
        <f>學產房地管理!C56</f>
        <v>69</v>
      </c>
      <c r="F54" s="33">
        <f>獎助教育支出!C20</f>
        <v>41</v>
      </c>
      <c r="G54" s="111"/>
    </row>
    <row r="55" spans="1:7" ht="29.25" customHeight="1">
      <c r="A55" s="107">
        <f>學產房地管理!A57+獎助教育支出!A21</f>
        <v>119</v>
      </c>
      <c r="B55" s="136">
        <f>學產房地管理!D57+獎助教育支出!D21</f>
        <v>112</v>
      </c>
      <c r="C55" s="68" t="s">
        <v>105</v>
      </c>
      <c r="D55" s="33">
        <f>SUM(E55:G55)</f>
        <v>110</v>
      </c>
      <c r="E55" s="93">
        <f>學產房地管理!C57</f>
        <v>69</v>
      </c>
      <c r="F55" s="33">
        <f>獎助教育支出!C21</f>
        <v>41</v>
      </c>
      <c r="G55" s="111"/>
    </row>
    <row r="56" spans="1:7" s="38" customFormat="1" ht="32.25" customHeight="1">
      <c r="A56" s="109">
        <f>A57+A60</f>
        <v>117</v>
      </c>
      <c r="B56" s="229">
        <f>B57+B60</f>
        <v>998</v>
      </c>
      <c r="C56" s="69" t="s">
        <v>480</v>
      </c>
      <c r="D56" s="32">
        <f t="shared" si="1"/>
        <v>345</v>
      </c>
      <c r="E56" s="103">
        <f>E57+E60</f>
        <v>345</v>
      </c>
      <c r="F56" s="32"/>
      <c r="G56" s="117"/>
    </row>
    <row r="57" spans="1:7" ht="17.25" customHeight="1">
      <c r="A57" s="107">
        <f>SUM(A58:A59)</f>
        <v>6</v>
      </c>
      <c r="B57" s="136">
        <f>SUM(B58:B59)</f>
        <v>560</v>
      </c>
      <c r="C57" s="31" t="s">
        <v>481</v>
      </c>
      <c r="D57" s="33">
        <f>SUM(E56:G56)</f>
        <v>345</v>
      </c>
      <c r="E57" s="33">
        <f>SUM(E58:E59)</f>
        <v>70</v>
      </c>
      <c r="F57" s="33"/>
      <c r="G57" s="111"/>
    </row>
    <row r="58" spans="1:7" ht="20.25" customHeight="1">
      <c r="A58" s="107">
        <f>學產房地管理!A60</f>
        <v>0</v>
      </c>
      <c r="B58" s="136">
        <f>學產房地管理!D60</f>
        <v>60</v>
      </c>
      <c r="C58" s="31" t="s">
        <v>473</v>
      </c>
      <c r="D58" s="33">
        <f>SUM(E58:G58)</f>
        <v>60</v>
      </c>
      <c r="E58" s="93">
        <f>學產房地管理!C60</f>
        <v>60</v>
      </c>
      <c r="F58" s="33"/>
      <c r="G58" s="111"/>
    </row>
    <row r="59" spans="1:7" ht="19.5" customHeight="1">
      <c r="A59" s="107">
        <f>學產房地管理!A61</f>
        <v>6</v>
      </c>
      <c r="B59" s="136">
        <f>學產房地管理!D61</f>
        <v>500</v>
      </c>
      <c r="C59" s="54" t="s">
        <v>106</v>
      </c>
      <c r="D59" s="33">
        <f t="shared" ref="D59:D77" si="2">SUM(E59:G59)</f>
        <v>10</v>
      </c>
      <c r="E59" s="93">
        <f>學產房地管理!C61</f>
        <v>10</v>
      </c>
      <c r="F59" s="33"/>
      <c r="G59" s="111"/>
    </row>
    <row r="60" spans="1:7" ht="19.5" customHeight="1">
      <c r="A60" s="107">
        <f>SUM(A61:A64)</f>
        <v>111</v>
      </c>
      <c r="B60" s="107">
        <f>SUM(B61:B64)</f>
        <v>438</v>
      </c>
      <c r="C60" s="54" t="s">
        <v>77</v>
      </c>
      <c r="D60" s="33">
        <f t="shared" si="2"/>
        <v>275</v>
      </c>
      <c r="E60" s="93">
        <f>學產房地管理!C62</f>
        <v>275</v>
      </c>
      <c r="F60" s="33"/>
      <c r="G60" s="111"/>
    </row>
    <row r="61" spans="1:7" ht="20.100000000000001" customHeight="1">
      <c r="A61" s="107">
        <f>學產房地管理!A63</f>
        <v>62</v>
      </c>
      <c r="B61" s="136">
        <f>學產房地管理!D63</f>
        <v>78</v>
      </c>
      <c r="C61" s="54" t="s">
        <v>482</v>
      </c>
      <c r="D61" s="33">
        <f t="shared" si="2"/>
        <v>75</v>
      </c>
      <c r="E61" s="93">
        <f>學產房地管理!C63</f>
        <v>75</v>
      </c>
      <c r="F61" s="33"/>
      <c r="G61" s="111"/>
    </row>
    <row r="62" spans="1:7" ht="20.100000000000001" customHeight="1">
      <c r="A62" s="107">
        <f>學產房地管理!A64</f>
        <v>2</v>
      </c>
      <c r="B62" s="136">
        <f>學產房地管理!D64</f>
        <v>50</v>
      </c>
      <c r="C62" s="54" t="s">
        <v>483</v>
      </c>
      <c r="D62" s="33">
        <f t="shared" si="2"/>
        <v>20</v>
      </c>
      <c r="E62" s="93">
        <f>學產房地管理!C64</f>
        <v>20</v>
      </c>
      <c r="F62" s="33"/>
      <c r="G62" s="111"/>
    </row>
    <row r="63" spans="1:7" ht="21.75" customHeight="1">
      <c r="A63" s="107">
        <f>學產房地管理!A65</f>
        <v>0</v>
      </c>
      <c r="B63" s="136">
        <f>學產房地管理!D65</f>
        <v>110</v>
      </c>
      <c r="C63" s="31" t="s">
        <v>354</v>
      </c>
      <c r="D63" s="33">
        <f>SUM(E63:G63)</f>
        <v>80</v>
      </c>
      <c r="E63" s="93">
        <f>學產房地管理!C65</f>
        <v>80</v>
      </c>
      <c r="F63" s="33"/>
      <c r="G63" s="111"/>
    </row>
    <row r="64" spans="1:7" ht="18" customHeight="1">
      <c r="A64" s="107">
        <f>學產房地管理!A66</f>
        <v>47</v>
      </c>
      <c r="B64" s="136">
        <f>學產房地管理!D66</f>
        <v>200</v>
      </c>
      <c r="C64" s="54" t="s">
        <v>107</v>
      </c>
      <c r="D64" s="33">
        <f t="shared" si="2"/>
        <v>100</v>
      </c>
      <c r="E64" s="93">
        <f>學產房地管理!C66</f>
        <v>100</v>
      </c>
      <c r="F64" s="33"/>
      <c r="G64" s="111"/>
    </row>
    <row r="65" spans="1:7" s="38" customFormat="1" ht="18" hidden="1" customHeight="1">
      <c r="A65" s="109"/>
      <c r="B65" s="229"/>
      <c r="C65" s="198" t="s">
        <v>202</v>
      </c>
      <c r="D65" s="32">
        <f t="shared" si="2"/>
        <v>0</v>
      </c>
      <c r="E65" s="103">
        <f>E66</f>
        <v>0</v>
      </c>
      <c r="F65" s="32"/>
      <c r="G65" s="117"/>
    </row>
    <row r="66" spans="1:7" ht="18" hidden="1" customHeight="1">
      <c r="A66" s="107"/>
      <c r="B66" s="136"/>
      <c r="C66" s="196" t="s">
        <v>200</v>
      </c>
      <c r="D66" s="33">
        <f t="shared" si="2"/>
        <v>0</v>
      </c>
      <c r="E66" s="93">
        <f>E67</f>
        <v>0</v>
      </c>
      <c r="F66" s="33"/>
      <c r="G66" s="111"/>
    </row>
    <row r="67" spans="1:7" ht="18" hidden="1" customHeight="1">
      <c r="A67" s="107"/>
      <c r="B67" s="136"/>
      <c r="C67" s="124" t="s">
        <v>201</v>
      </c>
      <c r="D67" s="33">
        <f t="shared" si="2"/>
        <v>0</v>
      </c>
      <c r="E67" s="93">
        <v>0</v>
      </c>
      <c r="F67" s="33"/>
      <c r="G67" s="111"/>
    </row>
    <row r="68" spans="1:7" s="38" customFormat="1" ht="20.25" customHeight="1" thickBot="1">
      <c r="A68" s="286">
        <f>A69+A71+A73+A75</f>
        <v>52637</v>
      </c>
      <c r="B68" s="232">
        <f>B69+B71+B75+B73</f>
        <v>64619</v>
      </c>
      <c r="C68" s="225" t="s">
        <v>199</v>
      </c>
      <c r="D68" s="224">
        <f t="shared" si="2"/>
        <v>90209</v>
      </c>
      <c r="E68" s="227">
        <f>E69+E71+E73+E75</f>
        <v>90209</v>
      </c>
      <c r="F68" s="224"/>
      <c r="G68" s="226"/>
    </row>
    <row r="69" spans="1:7" ht="17.25" customHeight="1">
      <c r="A69" s="107">
        <f>A70</f>
        <v>49176</v>
      </c>
      <c r="B69" s="136">
        <f>B70</f>
        <v>60000</v>
      </c>
      <c r="C69" s="188" t="s">
        <v>78</v>
      </c>
      <c r="D69" s="33">
        <f t="shared" si="2"/>
        <v>84585</v>
      </c>
      <c r="E69" s="93">
        <f>學產房地管理!C71</f>
        <v>84585</v>
      </c>
      <c r="F69" s="33"/>
      <c r="G69" s="111"/>
    </row>
    <row r="70" spans="1:7" ht="20.100000000000001" customHeight="1">
      <c r="A70" s="107">
        <f>學產房地管理!A72</f>
        <v>49176</v>
      </c>
      <c r="B70" s="136">
        <f>學產房地管理!D72</f>
        <v>60000</v>
      </c>
      <c r="C70" s="138" t="s">
        <v>118</v>
      </c>
      <c r="D70" s="33">
        <f t="shared" si="2"/>
        <v>84585</v>
      </c>
      <c r="E70" s="93">
        <f>學產房地管理!C72</f>
        <v>84585</v>
      </c>
      <c r="F70" s="33"/>
      <c r="G70" s="111"/>
    </row>
    <row r="71" spans="1:7" ht="21" customHeight="1">
      <c r="A71" s="107">
        <f>A72</f>
        <v>2000</v>
      </c>
      <c r="B71" s="136">
        <f>B72</f>
        <v>3000</v>
      </c>
      <c r="C71" s="138" t="s">
        <v>79</v>
      </c>
      <c r="D71" s="33">
        <f t="shared" si="2"/>
        <v>4000</v>
      </c>
      <c r="E71" s="93">
        <f>學產房地管理!C73</f>
        <v>4000</v>
      </c>
      <c r="F71" s="33"/>
      <c r="G71" s="111"/>
    </row>
    <row r="72" spans="1:7" ht="20.100000000000001" customHeight="1">
      <c r="A72" s="107">
        <f>學產房地管理!A74</f>
        <v>2000</v>
      </c>
      <c r="B72" s="136">
        <f>學產房地管理!D74</f>
        <v>3000</v>
      </c>
      <c r="C72" s="187" t="s">
        <v>94</v>
      </c>
      <c r="D72" s="33">
        <f t="shared" si="2"/>
        <v>4000</v>
      </c>
      <c r="E72" s="93">
        <f>學產房地管理!C74</f>
        <v>4000</v>
      </c>
      <c r="F72" s="33"/>
      <c r="G72" s="111"/>
    </row>
    <row r="73" spans="1:7" ht="20.100000000000001" customHeight="1">
      <c r="A73" s="107">
        <f>A74</f>
        <v>0</v>
      </c>
      <c r="B73" s="136">
        <f>B74</f>
        <v>12</v>
      </c>
      <c r="C73" s="30" t="s">
        <v>188</v>
      </c>
      <c r="D73" s="33">
        <f t="shared" si="2"/>
        <v>12</v>
      </c>
      <c r="E73" s="93">
        <f>學產房地管理!C75</f>
        <v>12</v>
      </c>
      <c r="F73" s="33"/>
      <c r="G73" s="111"/>
    </row>
    <row r="74" spans="1:7" ht="20.100000000000001" customHeight="1">
      <c r="A74" s="107">
        <f>學產房地管理!A76</f>
        <v>0</v>
      </c>
      <c r="B74" s="136">
        <f>學產房地管理!D76</f>
        <v>12</v>
      </c>
      <c r="C74" s="30" t="s">
        <v>189</v>
      </c>
      <c r="D74" s="33">
        <f t="shared" si="2"/>
        <v>12</v>
      </c>
      <c r="E74" s="93">
        <f>學產房地管理!C76</f>
        <v>12</v>
      </c>
      <c r="F74" s="33"/>
      <c r="G74" s="111"/>
    </row>
    <row r="75" spans="1:7" ht="20.100000000000001" customHeight="1">
      <c r="A75" s="107">
        <f>SUM(A76:A77)</f>
        <v>1461</v>
      </c>
      <c r="B75" s="107">
        <f>SUM(B76:B77)</f>
        <v>1607</v>
      </c>
      <c r="C75" s="54" t="s">
        <v>80</v>
      </c>
      <c r="D75" s="33">
        <f t="shared" si="2"/>
        <v>1612</v>
      </c>
      <c r="E75" s="93">
        <f>學產房地管理!C77</f>
        <v>1612</v>
      </c>
      <c r="F75" s="33"/>
      <c r="G75" s="111"/>
    </row>
    <row r="76" spans="1:7" ht="20.100000000000001" customHeight="1">
      <c r="A76" s="107">
        <f>學產房地管理!A78</f>
        <v>1461</v>
      </c>
      <c r="B76" s="136">
        <f>學產房地管理!D78</f>
        <v>1600</v>
      </c>
      <c r="C76" s="54" t="s">
        <v>187</v>
      </c>
      <c r="D76" s="33">
        <f t="shared" si="2"/>
        <v>1600</v>
      </c>
      <c r="E76" s="93">
        <f>學產房地管理!C78</f>
        <v>1600</v>
      </c>
      <c r="F76" s="33"/>
      <c r="G76" s="111"/>
    </row>
    <row r="77" spans="1:7" ht="20.100000000000001" customHeight="1">
      <c r="A77" s="107">
        <f>學產房地管理!A79</f>
        <v>0</v>
      </c>
      <c r="B77" s="136">
        <f>學產房地管理!D79</f>
        <v>7</v>
      </c>
      <c r="C77" s="31" t="s">
        <v>190</v>
      </c>
      <c r="D77" s="33">
        <f t="shared" si="2"/>
        <v>12</v>
      </c>
      <c r="E77" s="93">
        <f>學產房地管理!C79</f>
        <v>12</v>
      </c>
      <c r="F77" s="33"/>
      <c r="G77" s="111"/>
    </row>
    <row r="78" spans="1:7" s="38" customFormat="1" ht="61.5" customHeight="1">
      <c r="A78" s="109">
        <f>A79+A81</f>
        <v>559844</v>
      </c>
      <c r="B78" s="229">
        <f>B79+B81</f>
        <v>420000</v>
      </c>
      <c r="C78" s="55" t="s">
        <v>484</v>
      </c>
      <c r="D78" s="32">
        <f t="shared" ref="D78:D84" si="3">SUM(F78:G78)</f>
        <v>568000</v>
      </c>
      <c r="E78" s="105"/>
      <c r="F78" s="32">
        <f>F79+F81</f>
        <v>568000</v>
      </c>
      <c r="G78" s="117"/>
    </row>
    <row r="79" spans="1:7" ht="20.100000000000001" customHeight="1">
      <c r="A79" s="107">
        <f>A80</f>
        <v>288788</v>
      </c>
      <c r="B79" s="136">
        <f>B80</f>
        <v>200000</v>
      </c>
      <c r="C79" s="54" t="s">
        <v>130</v>
      </c>
      <c r="D79" s="33">
        <f t="shared" si="3"/>
        <v>290000</v>
      </c>
      <c r="E79" s="35"/>
      <c r="F79" s="33">
        <f>獎助教育支出!C23</f>
        <v>290000</v>
      </c>
      <c r="G79" s="111"/>
    </row>
    <row r="80" spans="1:7" ht="20.25" customHeight="1">
      <c r="A80" s="107">
        <f>獎助教育支出!A24</f>
        <v>288788</v>
      </c>
      <c r="B80" s="136">
        <f>獎助教育支出!D24</f>
        <v>200000</v>
      </c>
      <c r="C80" s="54" t="s">
        <v>131</v>
      </c>
      <c r="D80" s="33">
        <f t="shared" si="3"/>
        <v>290000</v>
      </c>
      <c r="E80" s="35"/>
      <c r="F80" s="33">
        <f>獎助教育支出!C24</f>
        <v>290000</v>
      </c>
      <c r="G80" s="111"/>
    </row>
    <row r="81" spans="1:7" ht="33.75" customHeight="1">
      <c r="A81" s="107">
        <f>SUM(A82:A84)</f>
        <v>271056</v>
      </c>
      <c r="B81" s="136">
        <f>SUM(B82:B84)</f>
        <v>220000</v>
      </c>
      <c r="C81" s="31" t="s">
        <v>485</v>
      </c>
      <c r="D81" s="33">
        <f t="shared" si="3"/>
        <v>278000</v>
      </c>
      <c r="E81" s="35"/>
      <c r="F81" s="33">
        <f>獎助教育支出!C26</f>
        <v>278000</v>
      </c>
      <c r="G81" s="111"/>
    </row>
    <row r="82" spans="1:7" ht="20.100000000000001" customHeight="1">
      <c r="A82" s="107">
        <f>獎助教育支出!A27</f>
        <v>28615</v>
      </c>
      <c r="B82" s="136">
        <f>獎助教育支出!D27</f>
        <v>30000</v>
      </c>
      <c r="C82" s="54" t="s">
        <v>113</v>
      </c>
      <c r="D82" s="33">
        <f t="shared" si="3"/>
        <v>30000</v>
      </c>
      <c r="E82" s="35"/>
      <c r="F82" s="33">
        <f>獎助教育支出!C27</f>
        <v>30000</v>
      </c>
      <c r="G82" s="111"/>
    </row>
    <row r="83" spans="1:7" ht="20.100000000000001" customHeight="1">
      <c r="A83" s="107">
        <f>獎助教育支出!A28</f>
        <v>238099</v>
      </c>
      <c r="B83" s="136">
        <f>獎助教育支出!D28</f>
        <v>180000</v>
      </c>
      <c r="C83" s="54" t="s">
        <v>486</v>
      </c>
      <c r="D83" s="33">
        <f t="shared" si="3"/>
        <v>238000</v>
      </c>
      <c r="E83" s="35"/>
      <c r="F83" s="33">
        <f>獎助教育支出!C28</f>
        <v>238000</v>
      </c>
      <c r="G83" s="111"/>
    </row>
    <row r="84" spans="1:7" ht="31.5" customHeight="1">
      <c r="A84" s="107">
        <f>獎助教育支出!A29</f>
        <v>4342</v>
      </c>
      <c r="B84" s="136">
        <f>獎助教育支出!D29</f>
        <v>10000</v>
      </c>
      <c r="C84" s="54" t="s">
        <v>114</v>
      </c>
      <c r="D84" s="33">
        <f t="shared" si="3"/>
        <v>10000</v>
      </c>
      <c r="E84" s="35"/>
      <c r="F84" s="33">
        <f>獎助教育支出!C29</f>
        <v>10000</v>
      </c>
      <c r="G84" s="111"/>
    </row>
    <row r="85" spans="1:7" s="38" customFormat="1" ht="45.75" customHeight="1">
      <c r="A85" s="109">
        <f>A86</f>
        <v>402</v>
      </c>
      <c r="B85" s="229">
        <f>B86</f>
        <v>6362</v>
      </c>
      <c r="C85" s="55" t="s">
        <v>204</v>
      </c>
      <c r="D85" s="32">
        <f t="shared" ref="D85:D92" si="4">SUM(E85:G85)</f>
        <v>6036</v>
      </c>
      <c r="E85" s="103"/>
      <c r="F85" s="70"/>
      <c r="G85" s="110">
        <f>G86</f>
        <v>6036</v>
      </c>
    </row>
    <row r="86" spans="1:7" s="15" customFormat="1" ht="20.100000000000001" customHeight="1">
      <c r="A86" s="107">
        <f>SUM(A87:A91)</f>
        <v>402</v>
      </c>
      <c r="B86" s="136">
        <f>SUM(B87:B91)</f>
        <v>6362</v>
      </c>
      <c r="C86" s="31" t="s">
        <v>124</v>
      </c>
      <c r="D86" s="33">
        <f t="shared" si="4"/>
        <v>6036</v>
      </c>
      <c r="E86" s="93"/>
      <c r="F86" s="72"/>
      <c r="G86" s="108">
        <f>SUM(G87:G91)</f>
        <v>6036</v>
      </c>
    </row>
    <row r="87" spans="1:7" ht="20.100000000000001" customHeight="1">
      <c r="A87" s="107">
        <f>'基金用途(一般)'!A12</f>
        <v>0</v>
      </c>
      <c r="B87" s="136">
        <f>'基金用途(一般)'!D12</f>
        <v>5000</v>
      </c>
      <c r="C87" s="31" t="s">
        <v>125</v>
      </c>
      <c r="D87" s="33">
        <f t="shared" si="4"/>
        <v>5000</v>
      </c>
      <c r="E87" s="93"/>
      <c r="F87" s="71"/>
      <c r="G87" s="108">
        <f>'基金用途(一般)'!C12</f>
        <v>5000</v>
      </c>
    </row>
    <row r="88" spans="1:7" ht="34.5" customHeight="1">
      <c r="A88" s="107">
        <f>'基金用途(一般)'!A13</f>
        <v>0</v>
      </c>
      <c r="B88" s="136">
        <f>'基金用途(一般)'!D13</f>
        <v>500</v>
      </c>
      <c r="C88" s="31" t="s">
        <v>175</v>
      </c>
      <c r="D88" s="33">
        <f t="shared" si="4"/>
        <v>500</v>
      </c>
      <c r="E88" s="93"/>
      <c r="F88" s="71"/>
      <c r="G88" s="285">
        <f>'基金用途(一般)'!C13</f>
        <v>500</v>
      </c>
    </row>
    <row r="89" spans="1:7" ht="20.100000000000001" customHeight="1">
      <c r="A89" s="107">
        <f>'基金用途(一般)'!A14</f>
        <v>0</v>
      </c>
      <c r="B89" s="136">
        <f>'基金用途(一般)'!D14</f>
        <v>0</v>
      </c>
      <c r="C89" s="31" t="s">
        <v>357</v>
      </c>
      <c r="D89" s="33">
        <f>SUM(E89:G89)</f>
        <v>436</v>
      </c>
      <c r="E89" s="93"/>
      <c r="F89" s="71"/>
      <c r="G89" s="285">
        <f>'基金用途(一般)'!C14</f>
        <v>436</v>
      </c>
    </row>
    <row r="90" spans="1:7" ht="20.100000000000001" customHeight="1">
      <c r="A90" s="107">
        <f>'基金用途(一般)'!A14</f>
        <v>0</v>
      </c>
      <c r="B90" s="136">
        <f>學產房地管理!D69</f>
        <v>662</v>
      </c>
      <c r="C90" s="31" t="s">
        <v>487</v>
      </c>
      <c r="D90" s="33">
        <f>SUM(E90:G90)</f>
        <v>0</v>
      </c>
      <c r="E90" s="93"/>
      <c r="F90" s="71"/>
      <c r="G90" s="285"/>
    </row>
    <row r="91" spans="1:7" ht="20.100000000000001" customHeight="1">
      <c r="A91" s="107">
        <f>'基金用途(一般)'!A15</f>
        <v>402</v>
      </c>
      <c r="B91" s="136">
        <f>'基金用途(一般)'!D15</f>
        <v>200</v>
      </c>
      <c r="C91" s="31" t="s">
        <v>126</v>
      </c>
      <c r="D91" s="33">
        <f t="shared" si="4"/>
        <v>100</v>
      </c>
      <c r="E91" s="93"/>
      <c r="F91" s="71"/>
      <c r="G91" s="285">
        <f>'基金用途(一般)'!C15</f>
        <v>100</v>
      </c>
    </row>
    <row r="92" spans="1:7" s="354" customFormat="1" ht="52.5" customHeight="1" thickBot="1">
      <c r="A92" s="362">
        <f>SUM(A10,A25,A56,A68,A78,A85)</f>
        <v>642515</v>
      </c>
      <c r="B92" s="390">
        <f>B10+B25+B56+B68+B78+B85</f>
        <v>534097</v>
      </c>
      <c r="C92" s="420" t="s">
        <v>81</v>
      </c>
      <c r="D92" s="364">
        <f t="shared" si="4"/>
        <v>691140</v>
      </c>
      <c r="E92" s="364">
        <f>E10+E25+E56+E65+E68+E78+E85</f>
        <v>116910</v>
      </c>
      <c r="F92" s="364">
        <f>F10+F25+F56+F65+F68+F78+F85</f>
        <v>568194</v>
      </c>
      <c r="G92" s="421">
        <f>G10+G25+G56+G65+G68+G78+G85</f>
        <v>6036</v>
      </c>
    </row>
  </sheetData>
  <mergeCells count="13">
    <mergeCell ref="C7:C9"/>
    <mergeCell ref="D7:G7"/>
    <mergeCell ref="D8:D9"/>
    <mergeCell ref="A2:G2"/>
    <mergeCell ref="A3:G3"/>
    <mergeCell ref="A4:G4"/>
    <mergeCell ref="C5:E5"/>
    <mergeCell ref="F5:G5"/>
    <mergeCell ref="E8:E9"/>
    <mergeCell ref="F8:F9"/>
    <mergeCell ref="G8:G9"/>
    <mergeCell ref="A7:A9"/>
    <mergeCell ref="B7:B9"/>
  </mergeCells>
  <phoneticPr fontId="6" type="noConversion"/>
  <pageMargins left="0.62992125984251968" right="0.43307086614173229" top="0.6692913385826772" bottom="0.59055118110236227" header="0.39370078740157483" footer="0.39370078740157483"/>
  <pageSetup paperSize="9" firstPageNumber="26" orientation="portrait" useFirstPageNumber="1" r:id="rId1"/>
  <headerFooter alignWithMargins="0">
    <oddFooter>&amp;C&amp;"標楷體,標準"&amp;P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6" sqref="B6"/>
    </sheetView>
  </sheetViews>
  <sheetFormatPr defaultRowHeight="50.25"/>
  <cols>
    <col min="1" max="1" width="3" style="372" customWidth="1"/>
    <col min="2" max="2" width="56.125" style="372" customWidth="1"/>
    <col min="3" max="16384" width="9" style="372"/>
  </cols>
  <sheetData>
    <row r="3" spans="2:2">
      <c r="B3" s="372" t="s">
        <v>579</v>
      </c>
    </row>
  </sheetData>
  <phoneticPr fontId="6" type="noConversion"/>
  <pageMargins left="1.5748031496062993" right="0.74803149606299213" top="2.9527559055118111" bottom="0.98425196850393704" header="0.51181102362204722" footer="0.51181102362204722"/>
  <pageSetup paperSize="9" firstPageNumber="8" orientation="portrait"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zoomScale="70" workbookViewId="0">
      <selection activeCell="I11" sqref="I11"/>
    </sheetView>
  </sheetViews>
  <sheetFormatPr defaultRowHeight="16.5"/>
  <cols>
    <col min="1" max="1" width="19.125" customWidth="1"/>
    <col min="2" max="2" width="14.125" bestFit="1" customWidth="1"/>
    <col min="3" max="3" width="11.625" customWidth="1"/>
    <col min="4" max="4" width="11.625" style="60" customWidth="1"/>
    <col min="5" max="5" width="11.625" customWidth="1"/>
    <col min="6" max="6" width="23.125" customWidth="1"/>
  </cols>
  <sheetData>
    <row r="1" spans="1:6" ht="4.5" customHeight="1">
      <c r="A1" s="562"/>
      <c r="B1" s="562"/>
      <c r="C1" s="562"/>
      <c r="D1" s="562"/>
      <c r="E1" s="562"/>
      <c r="F1" s="562"/>
    </row>
    <row r="2" spans="1:6" ht="25.5" customHeight="1">
      <c r="A2" s="466" t="s">
        <v>217</v>
      </c>
      <c r="B2" s="466"/>
      <c r="C2" s="466"/>
      <c r="D2" s="466"/>
      <c r="E2" s="466"/>
      <c r="F2" s="466"/>
    </row>
    <row r="3" spans="1:6" ht="25.5" customHeight="1">
      <c r="A3" s="466" t="s">
        <v>359</v>
      </c>
      <c r="B3" s="466"/>
      <c r="C3" s="466"/>
      <c r="D3" s="466"/>
      <c r="E3" s="466"/>
      <c r="F3" s="466"/>
    </row>
    <row r="4" spans="1:6" ht="25.5" customHeight="1">
      <c r="A4" s="467" t="s">
        <v>82</v>
      </c>
      <c r="B4" s="467"/>
      <c r="C4" s="467"/>
      <c r="D4" s="467"/>
      <c r="E4" s="467"/>
      <c r="F4" s="467"/>
    </row>
    <row r="5" spans="1:6" ht="23.25" customHeight="1">
      <c r="A5" s="330"/>
      <c r="B5" s="330"/>
      <c r="C5" s="505" t="s">
        <v>224</v>
      </c>
      <c r="D5" s="505"/>
      <c r="E5" s="330"/>
      <c r="F5" s="88" t="s">
        <v>83</v>
      </c>
    </row>
    <row r="6" spans="1:6" ht="3" customHeight="1" thickBot="1">
      <c r="A6" s="313"/>
      <c r="B6" s="313"/>
      <c r="C6" s="314"/>
      <c r="D6" s="314"/>
      <c r="E6" s="313"/>
      <c r="F6" s="316"/>
    </row>
    <row r="7" spans="1:6" s="354" customFormat="1" ht="23.45" customHeight="1">
      <c r="A7" s="351" t="s">
        <v>537</v>
      </c>
      <c r="B7" s="451" t="s">
        <v>84</v>
      </c>
      <c r="C7" s="451" t="s">
        <v>85</v>
      </c>
      <c r="D7" s="452" t="s">
        <v>86</v>
      </c>
      <c r="E7" s="451" t="s">
        <v>87</v>
      </c>
      <c r="F7" s="431" t="s">
        <v>538</v>
      </c>
    </row>
    <row r="8" spans="1:6" ht="27" customHeight="1">
      <c r="A8" s="197" t="s">
        <v>16</v>
      </c>
      <c r="B8" s="16"/>
      <c r="C8" s="16"/>
      <c r="D8" s="118"/>
      <c r="E8" s="16"/>
      <c r="F8" s="41"/>
    </row>
    <row r="9" spans="1:6" ht="36.75" customHeight="1">
      <c r="A9" s="23" t="s">
        <v>363</v>
      </c>
      <c r="B9" s="13">
        <v>103172</v>
      </c>
      <c r="C9" s="13">
        <v>0</v>
      </c>
      <c r="D9" s="13">
        <v>0</v>
      </c>
      <c r="E9" s="63">
        <f t="shared" ref="E9:E14" si="0">B9+C9-D9</f>
        <v>103172</v>
      </c>
      <c r="F9" s="120" t="s">
        <v>364</v>
      </c>
    </row>
    <row r="10" spans="1:6" ht="132.75" customHeight="1">
      <c r="A10" s="59" t="s">
        <v>127</v>
      </c>
      <c r="B10" s="13">
        <v>12052770</v>
      </c>
      <c r="C10" s="13">
        <f>'基金用途(一般)'!C12</f>
        <v>5000</v>
      </c>
      <c r="D10" s="185">
        <v>738508</v>
      </c>
      <c r="E10" s="63">
        <f t="shared" si="0"/>
        <v>11319262</v>
      </c>
      <c r="F10" s="120" t="s">
        <v>17</v>
      </c>
    </row>
    <row r="11" spans="1:6" ht="152.25" customHeight="1">
      <c r="A11" s="59" t="s">
        <v>361</v>
      </c>
      <c r="B11" s="13">
        <v>1740434</v>
      </c>
      <c r="C11" s="13">
        <f>'基金用途(一般)'!C13</f>
        <v>500</v>
      </c>
      <c r="D11" s="185">
        <v>788133</v>
      </c>
      <c r="E11" s="63">
        <f t="shared" si="0"/>
        <v>952801</v>
      </c>
      <c r="F11" s="120" t="s">
        <v>18</v>
      </c>
    </row>
    <row r="12" spans="1:6" ht="86.25" customHeight="1">
      <c r="A12" s="23" t="s">
        <v>362</v>
      </c>
      <c r="B12" s="13">
        <v>0</v>
      </c>
      <c r="C12" s="13">
        <f>'基金用途(一般)'!C14</f>
        <v>436</v>
      </c>
      <c r="D12" s="185">
        <v>366</v>
      </c>
      <c r="E12" s="63">
        <f t="shared" si="0"/>
        <v>70</v>
      </c>
      <c r="F12" s="120" t="s">
        <v>19</v>
      </c>
    </row>
    <row r="13" spans="1:6" ht="52.5" customHeight="1">
      <c r="A13" s="59" t="s">
        <v>221</v>
      </c>
      <c r="B13" s="13">
        <v>662</v>
      </c>
      <c r="C13" s="13">
        <v>0</v>
      </c>
      <c r="D13" s="185">
        <v>662</v>
      </c>
      <c r="E13" s="63">
        <f t="shared" si="0"/>
        <v>0</v>
      </c>
      <c r="F13" s="120" t="s">
        <v>20</v>
      </c>
    </row>
    <row r="14" spans="1:6" ht="133.5" customHeight="1">
      <c r="A14" s="59" t="s">
        <v>128</v>
      </c>
      <c r="B14" s="13">
        <v>1528</v>
      </c>
      <c r="C14" s="13">
        <f>'基金用途(一般)'!C15</f>
        <v>100</v>
      </c>
      <c r="D14" s="119">
        <v>298</v>
      </c>
      <c r="E14" s="63">
        <f t="shared" si="0"/>
        <v>1330</v>
      </c>
      <c r="F14" s="120" t="s">
        <v>22</v>
      </c>
    </row>
    <row r="15" spans="1:6" s="354" customFormat="1" ht="36.75" customHeight="1" thickBot="1">
      <c r="A15" s="422" t="s">
        <v>539</v>
      </c>
      <c r="B15" s="450">
        <f>SUM(B9:B14)</f>
        <v>13898566</v>
      </c>
      <c r="C15" s="450">
        <f>SUM(C9:C14)</f>
        <v>6036</v>
      </c>
      <c r="D15" s="450">
        <f>SUM(D9:D14)</f>
        <v>1527967</v>
      </c>
      <c r="E15" s="450">
        <f>SUM(E9:E14)</f>
        <v>12376635</v>
      </c>
      <c r="F15" s="423"/>
    </row>
  </sheetData>
  <mergeCells count="5">
    <mergeCell ref="C5:D5"/>
    <mergeCell ref="A2:F2"/>
    <mergeCell ref="A1:F1"/>
    <mergeCell ref="A4:F4"/>
    <mergeCell ref="A3:F3"/>
  </mergeCells>
  <phoneticPr fontId="6" type="noConversion"/>
  <pageMargins left="0.62992125984251968" right="0.43307086614173229" top="0.6692913385826772" bottom="0.47244094488188981" header="0.39370078740157483" footer="0.39370078740157483"/>
  <pageSetup paperSize="9" firstPageNumber="29" orientation="portrait" useFirstPageNumber="1" r:id="rId1"/>
  <headerFooter alignWithMargins="0">
    <oddFooter>&amp;C&amp;"標楷體,標準"&amp;P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E6" sqref="E6"/>
    </sheetView>
  </sheetViews>
  <sheetFormatPr defaultRowHeight="50.25"/>
  <cols>
    <col min="1" max="1" width="9" style="372"/>
    <col min="2" max="2" width="36.375" style="372" customWidth="1"/>
    <col min="3" max="16384" width="9" style="372"/>
  </cols>
  <sheetData>
    <row r="3" spans="2:2">
      <c r="B3" s="372" t="s">
        <v>531</v>
      </c>
    </row>
  </sheetData>
  <phoneticPr fontId="6" type="noConversion"/>
  <pageMargins left="1.9685039370078741" right="0.74803149606299213" top="2.9527559055118111" bottom="0.98425196850393704" header="0.51181102362204722" footer="0.51181102362204722"/>
  <pageSetup paperSize="9" firstPageNumber="30" orientation="portrait" useFirstPageNumber="1" r:id="rId1"/>
  <headerFooter alignWithMargins="0">
    <oddFooter>&amp;C&amp;"標楷體,標準"&amp;P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2" sqref="F2"/>
    </sheetView>
  </sheetViews>
  <sheetFormatPr defaultRowHeight="25.5"/>
  <cols>
    <col min="1" max="1" width="31.5" style="346" customWidth="1"/>
    <col min="2" max="2" width="0.625" style="346" customWidth="1"/>
    <col min="3" max="3" width="13.875" style="346" customWidth="1"/>
    <col min="4" max="4" width="1" style="346" customWidth="1"/>
    <col min="5" max="5" width="13.875" style="346" customWidth="1"/>
    <col min="6" max="16384" width="9" style="346"/>
  </cols>
  <sheetData>
    <row r="1" spans="1:5" s="345" customFormat="1" ht="32.25">
      <c r="A1" s="344" t="s">
        <v>492</v>
      </c>
      <c r="B1" s="344"/>
      <c r="C1" s="344" t="s">
        <v>493</v>
      </c>
      <c r="D1" s="344"/>
      <c r="E1" s="344" t="s">
        <v>494</v>
      </c>
    </row>
    <row r="2" spans="1:5" s="345" customFormat="1" ht="138" customHeight="1">
      <c r="A2" s="344"/>
      <c r="B2" s="344"/>
      <c r="C2" s="344"/>
      <c r="D2" s="344"/>
      <c r="E2" s="344"/>
    </row>
    <row r="3" spans="1:5" s="345" customFormat="1" ht="32.25">
      <c r="A3" s="344" t="s">
        <v>495</v>
      </c>
      <c r="B3" s="344"/>
      <c r="C3" s="344" t="s">
        <v>496</v>
      </c>
      <c r="D3" s="344"/>
      <c r="E3" s="344" t="s">
        <v>497</v>
      </c>
    </row>
  </sheetData>
  <phoneticPr fontId="6" type="noConversion"/>
  <pageMargins left="0.9055118110236221" right="0.35433070866141736" top="4.3307086614173231"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6" sqref="D6:D11"/>
    </sheetView>
  </sheetViews>
  <sheetFormatPr defaultRowHeight="21"/>
  <cols>
    <col min="1" max="1" width="6.625" style="366" customWidth="1"/>
    <col min="2" max="2" width="56.75" style="366" customWidth="1"/>
    <col min="3" max="3" width="15.5" style="370" customWidth="1"/>
    <col min="4" max="4" width="3.625" style="371" customWidth="1"/>
    <col min="5" max="16384" width="9" style="366"/>
  </cols>
  <sheetData>
    <row r="1" spans="1:4" ht="27.75">
      <c r="A1" s="460" t="s">
        <v>502</v>
      </c>
      <c r="B1" s="461"/>
      <c r="C1" s="461"/>
      <c r="D1" s="461"/>
    </row>
    <row r="2" spans="1:4" ht="33" customHeight="1">
      <c r="A2" s="460" t="s">
        <v>503</v>
      </c>
      <c r="B2" s="461"/>
      <c r="C2" s="461"/>
      <c r="D2" s="461"/>
    </row>
    <row r="3" spans="1:4" ht="33" customHeight="1">
      <c r="A3" s="462" t="s">
        <v>504</v>
      </c>
      <c r="B3" s="462"/>
      <c r="C3" s="462"/>
      <c r="D3" s="462"/>
    </row>
    <row r="4" spans="1:4" ht="29.25" customHeight="1">
      <c r="A4" s="459" t="s">
        <v>529</v>
      </c>
      <c r="B4" s="459"/>
      <c r="C4" s="459"/>
      <c r="D4" s="459"/>
    </row>
    <row r="6" spans="1:4" s="367" customFormat="1" ht="33" customHeight="1">
      <c r="A6" s="367" t="s">
        <v>505</v>
      </c>
      <c r="B6" s="367" t="s">
        <v>506</v>
      </c>
      <c r="C6" s="368" t="s">
        <v>507</v>
      </c>
      <c r="D6" s="429">
        <v>1</v>
      </c>
    </row>
    <row r="7" spans="1:4" s="367" customFormat="1" ht="33" customHeight="1">
      <c r="A7" s="367" t="s">
        <v>508</v>
      </c>
      <c r="B7" s="367" t="s">
        <v>509</v>
      </c>
      <c r="C7" s="368"/>
      <c r="D7" s="429"/>
    </row>
    <row r="8" spans="1:4" s="367" customFormat="1" ht="33" customHeight="1">
      <c r="B8" s="367" t="s">
        <v>510</v>
      </c>
      <c r="C8" s="368" t="s">
        <v>507</v>
      </c>
      <c r="D8" s="429">
        <v>5</v>
      </c>
    </row>
    <row r="9" spans="1:4" s="367" customFormat="1" ht="33" customHeight="1">
      <c r="B9" s="367" t="s">
        <v>511</v>
      </c>
      <c r="C9" s="368" t="s">
        <v>507</v>
      </c>
      <c r="D9" s="429">
        <v>7</v>
      </c>
    </row>
    <row r="10" spans="1:4" s="367" customFormat="1" ht="33" customHeight="1">
      <c r="A10" s="367" t="s">
        <v>512</v>
      </c>
      <c r="B10" s="367" t="s">
        <v>513</v>
      </c>
      <c r="C10" s="368"/>
      <c r="D10" s="429"/>
    </row>
    <row r="11" spans="1:4" s="367" customFormat="1" ht="33" customHeight="1">
      <c r="B11" s="367" t="s">
        <v>514</v>
      </c>
      <c r="C11" s="368" t="s">
        <v>507</v>
      </c>
      <c r="D11" s="429">
        <v>9</v>
      </c>
    </row>
    <row r="12" spans="1:4" s="367" customFormat="1" ht="33" customHeight="1">
      <c r="B12" s="367" t="s">
        <v>515</v>
      </c>
      <c r="C12" s="368" t="s">
        <v>507</v>
      </c>
      <c r="D12" s="369">
        <v>10</v>
      </c>
    </row>
    <row r="13" spans="1:4" s="367" customFormat="1" ht="33" customHeight="1">
      <c r="A13" s="367" t="s">
        <v>516</v>
      </c>
      <c r="B13" s="367" t="s">
        <v>517</v>
      </c>
      <c r="C13" s="368"/>
      <c r="D13" s="369"/>
    </row>
    <row r="14" spans="1:4" s="367" customFormat="1" ht="33" customHeight="1">
      <c r="B14" s="367" t="s">
        <v>518</v>
      </c>
      <c r="C14" s="368" t="s">
        <v>507</v>
      </c>
      <c r="D14" s="369">
        <v>19</v>
      </c>
    </row>
    <row r="15" spans="1:4" s="367" customFormat="1" ht="33" customHeight="1">
      <c r="A15" s="367" t="s">
        <v>519</v>
      </c>
      <c r="B15" s="367" t="s">
        <v>520</v>
      </c>
      <c r="C15" s="368"/>
      <c r="D15" s="369"/>
    </row>
    <row r="16" spans="1:4" s="367" customFormat="1" ht="33" customHeight="1">
      <c r="B16" s="367" t="s">
        <v>521</v>
      </c>
      <c r="C16" s="368" t="s">
        <v>507</v>
      </c>
      <c r="D16" s="369">
        <v>21</v>
      </c>
    </row>
    <row r="17" spans="1:4" s="367" customFormat="1" ht="33" customHeight="1">
      <c r="B17" s="367" t="s">
        <v>522</v>
      </c>
      <c r="C17" s="368" t="s">
        <v>507</v>
      </c>
      <c r="D17" s="369">
        <v>22</v>
      </c>
    </row>
    <row r="18" spans="1:4" s="367" customFormat="1" ht="33" customHeight="1">
      <c r="B18" s="367" t="s">
        <v>523</v>
      </c>
      <c r="C18" s="368" t="s">
        <v>507</v>
      </c>
      <c r="D18" s="369">
        <v>24</v>
      </c>
    </row>
    <row r="19" spans="1:4" s="367" customFormat="1" ht="33" customHeight="1">
      <c r="B19" s="367" t="s">
        <v>524</v>
      </c>
      <c r="C19" s="368" t="s">
        <v>507</v>
      </c>
      <c r="D19" s="369">
        <v>25</v>
      </c>
    </row>
    <row r="20" spans="1:4" s="367" customFormat="1" ht="33" customHeight="1">
      <c r="B20" s="367" t="s">
        <v>525</v>
      </c>
      <c r="C20" s="368" t="s">
        <v>507</v>
      </c>
      <c r="D20" s="369">
        <v>26</v>
      </c>
    </row>
    <row r="21" spans="1:4" s="367" customFormat="1" ht="33" customHeight="1">
      <c r="A21" s="367" t="s">
        <v>526</v>
      </c>
      <c r="B21" s="367" t="s">
        <v>527</v>
      </c>
      <c r="C21" s="368"/>
      <c r="D21" s="369"/>
    </row>
    <row r="22" spans="1:4" s="367" customFormat="1" ht="33" customHeight="1">
      <c r="B22" s="367" t="s">
        <v>528</v>
      </c>
      <c r="C22" s="368" t="s">
        <v>507</v>
      </c>
      <c r="D22" s="369">
        <v>29</v>
      </c>
    </row>
  </sheetData>
  <mergeCells count="4">
    <mergeCell ref="A4:D4"/>
    <mergeCell ref="A1:D1"/>
    <mergeCell ref="A2:D2"/>
    <mergeCell ref="A3:D3"/>
  </mergeCells>
  <phoneticPr fontId="6" type="noConversion"/>
  <pageMargins left="0.98425196850393704" right="0.39370078740157483" top="0.98425196850393704"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4" sqref="B4"/>
    </sheetView>
  </sheetViews>
  <sheetFormatPr defaultRowHeight="50.25"/>
  <cols>
    <col min="1" max="1" width="3" style="372" customWidth="1"/>
    <col min="2" max="2" width="56.125" style="372" customWidth="1"/>
    <col min="3" max="16384" width="9" style="372"/>
  </cols>
  <sheetData>
    <row r="3" spans="2:2">
      <c r="B3" s="372" t="s">
        <v>558</v>
      </c>
    </row>
  </sheetData>
  <phoneticPr fontId="6" type="noConversion"/>
  <pageMargins left="0.78740157480314965" right="0.39370078740157483" top="2.9527559055118111" bottom="0.98425196850393704" header="0.51181102362204722" footer="0.51181102362204722"/>
  <pageSetup paperSize="9" firstPageNumber="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57"/>
  <sheetViews>
    <sheetView topLeftCell="A36" zoomScale="85" workbookViewId="0">
      <selection activeCell="C47" sqref="C47"/>
    </sheetView>
  </sheetViews>
  <sheetFormatPr defaultRowHeight="16.5"/>
  <cols>
    <col min="1" max="1" width="4.625" customWidth="1"/>
    <col min="2" max="4" width="19.125" customWidth="1"/>
    <col min="5" max="5" width="25.75" customWidth="1"/>
    <col min="6" max="6" width="0.875" customWidth="1"/>
  </cols>
  <sheetData>
    <row r="1" spans="1:6" ht="6" customHeight="1"/>
    <row r="2" spans="1:6" ht="25.5">
      <c r="A2" s="466" t="s">
        <v>217</v>
      </c>
      <c r="B2" s="466"/>
      <c r="C2" s="466"/>
      <c r="D2" s="466"/>
      <c r="E2" s="466"/>
      <c r="F2" s="73"/>
    </row>
    <row r="3" spans="1:6" ht="25.5">
      <c r="A3" s="466" t="s">
        <v>218</v>
      </c>
      <c r="B3" s="466"/>
      <c r="C3" s="466"/>
      <c r="D3" s="466"/>
      <c r="E3" s="466"/>
      <c r="F3" s="73"/>
    </row>
    <row r="4" spans="1:6" ht="24.75" customHeight="1">
      <c r="A4" s="467" t="s">
        <v>205</v>
      </c>
      <c r="B4" s="467"/>
      <c r="C4" s="467"/>
      <c r="D4" s="467"/>
      <c r="E4" s="467"/>
      <c r="F4" s="74"/>
    </row>
    <row r="5" spans="1:6" ht="24.75" customHeight="1">
      <c r="A5" s="468" t="s">
        <v>224</v>
      </c>
      <c r="B5" s="468"/>
      <c r="C5" s="468"/>
      <c r="D5" s="468"/>
      <c r="E5" s="468"/>
      <c r="F5" s="74"/>
    </row>
    <row r="6" spans="1:6" ht="25.5" customHeight="1">
      <c r="A6" s="86"/>
      <c r="B6" s="86"/>
      <c r="C6" s="86"/>
      <c r="D6" s="86"/>
      <c r="E6" s="86"/>
      <c r="F6" s="74"/>
    </row>
    <row r="7" spans="1:6" ht="30.75" customHeight="1">
      <c r="A7" s="207" t="s">
        <v>206</v>
      </c>
      <c r="B7" s="209"/>
      <c r="C7" s="81"/>
      <c r="D7" s="81"/>
      <c r="E7" s="81"/>
      <c r="F7" s="81"/>
    </row>
    <row r="8" spans="1:6" ht="16.5" customHeight="1">
      <c r="A8" s="75"/>
      <c r="B8" s="209"/>
      <c r="C8" s="81"/>
      <c r="D8" s="81"/>
      <c r="E8" s="81"/>
      <c r="F8" s="81"/>
    </row>
    <row r="9" spans="1:6" ht="193.5" customHeight="1">
      <c r="A9" s="82" t="s">
        <v>135</v>
      </c>
      <c r="B9" s="470" t="s">
        <v>540</v>
      </c>
      <c r="C9" s="470"/>
      <c r="D9" s="470"/>
      <c r="E9" s="470"/>
      <c r="F9" s="208"/>
    </row>
    <row r="10" spans="1:6" ht="291" customHeight="1">
      <c r="A10" s="83" t="s">
        <v>207</v>
      </c>
      <c r="B10" s="465" t="s">
        <v>544</v>
      </c>
      <c r="C10" s="465"/>
      <c r="D10" s="465"/>
      <c r="E10" s="465"/>
      <c r="F10" s="208"/>
    </row>
    <row r="11" spans="1:6" s="77" customFormat="1" ht="99" customHeight="1">
      <c r="A11" s="84" t="s">
        <v>208</v>
      </c>
      <c r="B11" s="465" t="s">
        <v>453</v>
      </c>
      <c r="C11" s="465"/>
      <c r="D11" s="465"/>
      <c r="E11" s="465"/>
      <c r="F11" s="208"/>
    </row>
    <row r="12" spans="1:6" s="77" customFormat="1" ht="26.25" customHeight="1">
      <c r="A12" s="84"/>
      <c r="B12" s="76"/>
      <c r="C12" s="76"/>
      <c r="D12" s="76"/>
      <c r="E12" s="76"/>
      <c r="F12" s="208"/>
    </row>
    <row r="13" spans="1:6" s="77" customFormat="1" ht="47.25" customHeight="1">
      <c r="A13" s="469" t="s">
        <v>372</v>
      </c>
      <c r="B13" s="469"/>
      <c r="C13" s="469"/>
      <c r="D13" s="469"/>
      <c r="E13" s="469"/>
      <c r="F13" s="85"/>
    </row>
    <row r="14" spans="1:6" s="77" customFormat="1" ht="5.25" customHeight="1">
      <c r="A14" s="202"/>
      <c r="B14" s="202"/>
      <c r="C14" s="202"/>
      <c r="D14" s="202"/>
      <c r="E14" s="202"/>
      <c r="F14" s="85"/>
    </row>
    <row r="15" spans="1:6" ht="31.5" customHeight="1">
      <c r="A15" s="83" t="s">
        <v>209</v>
      </c>
      <c r="B15" s="83" t="s">
        <v>373</v>
      </c>
      <c r="C15" s="205"/>
      <c r="D15" s="205"/>
      <c r="E15" s="205"/>
      <c r="F15" s="203"/>
    </row>
    <row r="16" spans="1:6" ht="54.75" customHeight="1">
      <c r="A16" s="83"/>
      <c r="B16" s="463" t="s">
        <v>394</v>
      </c>
      <c r="C16" s="463"/>
      <c r="D16" s="463"/>
      <c r="E16" s="463"/>
      <c r="F16" s="464"/>
    </row>
    <row r="17" spans="1:9" ht="92.25" customHeight="1">
      <c r="A17" s="83"/>
      <c r="B17" s="463" t="s">
        <v>454</v>
      </c>
      <c r="C17" s="463"/>
      <c r="D17" s="463"/>
      <c r="E17" s="463"/>
      <c r="F17" s="464"/>
    </row>
    <row r="18" spans="1:9" ht="87" customHeight="1">
      <c r="A18" s="83"/>
      <c r="B18" s="463" t="s">
        <v>393</v>
      </c>
      <c r="C18" s="463"/>
      <c r="D18" s="463"/>
      <c r="E18" s="463"/>
      <c r="F18" s="464"/>
    </row>
    <row r="19" spans="1:9" ht="14.25" customHeight="1">
      <c r="A19" s="83"/>
      <c r="B19" s="204"/>
      <c r="C19" s="204"/>
      <c r="D19" s="204"/>
      <c r="E19" s="204"/>
      <c r="F19" s="206"/>
    </row>
    <row r="20" spans="1:9" ht="33.75" customHeight="1">
      <c r="A20" s="83" t="s">
        <v>207</v>
      </c>
      <c r="B20" s="465" t="s">
        <v>374</v>
      </c>
      <c r="C20" s="465"/>
      <c r="D20" s="465"/>
      <c r="E20" s="199"/>
      <c r="F20" s="62"/>
    </row>
    <row r="21" spans="1:9" ht="131.25" customHeight="1">
      <c r="A21" s="83"/>
      <c r="B21" s="463" t="s">
        <v>455</v>
      </c>
      <c r="C21" s="465"/>
      <c r="D21" s="465"/>
      <c r="E21" s="465"/>
      <c r="F21" s="464"/>
    </row>
    <row r="22" spans="1:9" ht="93.75" customHeight="1">
      <c r="A22" s="83"/>
      <c r="B22" s="463" t="s">
        <v>545</v>
      </c>
      <c r="C22" s="463"/>
      <c r="D22" s="463"/>
      <c r="E22" s="463"/>
      <c r="F22" s="464"/>
      <c r="I22" s="233"/>
    </row>
    <row r="23" spans="1:9" ht="58.5" customHeight="1">
      <c r="A23" s="83"/>
      <c r="B23" s="463" t="s">
        <v>456</v>
      </c>
      <c r="C23" s="463"/>
      <c r="D23" s="463"/>
      <c r="E23" s="463"/>
      <c r="F23" s="464"/>
      <c r="I23" s="233"/>
    </row>
    <row r="24" spans="1:9" ht="39" customHeight="1">
      <c r="A24" s="80"/>
      <c r="B24" s="465"/>
      <c r="C24" s="465"/>
      <c r="D24" s="200"/>
      <c r="E24" s="201"/>
      <c r="F24" s="79"/>
    </row>
    <row r="25" spans="1:9" ht="8.25" customHeight="1">
      <c r="A25" s="80"/>
      <c r="B25" s="76"/>
      <c r="C25" s="76"/>
      <c r="D25" s="90"/>
      <c r="E25" s="199"/>
      <c r="F25" s="11"/>
      <c r="I25" s="233"/>
    </row>
    <row r="26" spans="1:9" ht="21" customHeight="1">
      <c r="A26" s="472" t="s">
        <v>210</v>
      </c>
      <c r="B26" s="472"/>
      <c r="C26" s="472"/>
      <c r="D26" s="472"/>
      <c r="E26" s="472"/>
      <c r="F26" s="43"/>
      <c r="I26" s="233"/>
    </row>
    <row r="27" spans="1:9" ht="33" customHeight="1">
      <c r="A27" s="75"/>
      <c r="B27" s="75"/>
      <c r="C27" s="75"/>
      <c r="D27" s="75"/>
      <c r="E27" s="75"/>
      <c r="F27" s="43"/>
    </row>
    <row r="28" spans="1:9" ht="184.5" customHeight="1">
      <c r="A28" s="83" t="s">
        <v>209</v>
      </c>
      <c r="B28" s="473" t="s">
        <v>546</v>
      </c>
      <c r="C28" s="473"/>
      <c r="D28" s="473"/>
      <c r="E28" s="473"/>
      <c r="F28" s="10"/>
    </row>
    <row r="29" spans="1:9" ht="219" customHeight="1">
      <c r="A29" s="83" t="s">
        <v>207</v>
      </c>
      <c r="B29" s="465" t="s">
        <v>409</v>
      </c>
      <c r="C29" s="465"/>
      <c r="D29" s="465"/>
      <c r="E29" s="465"/>
      <c r="F29" s="10"/>
    </row>
    <row r="30" spans="1:9" ht="157.5" customHeight="1">
      <c r="A30" s="83" t="s">
        <v>211</v>
      </c>
      <c r="B30" s="465" t="s">
        <v>461</v>
      </c>
      <c r="C30" s="465"/>
      <c r="D30" s="465"/>
      <c r="E30" s="465"/>
      <c r="F30" s="10"/>
    </row>
    <row r="31" spans="1:9" ht="42.75" customHeight="1">
      <c r="A31" s="83"/>
      <c r="B31" s="76"/>
      <c r="C31" s="76"/>
      <c r="D31" s="76"/>
      <c r="E31" s="76"/>
      <c r="F31" s="10"/>
    </row>
    <row r="32" spans="1:9" ht="25.5" customHeight="1">
      <c r="A32" s="472" t="s">
        <v>212</v>
      </c>
      <c r="B32" s="472"/>
      <c r="C32" s="80"/>
      <c r="D32" s="80"/>
      <c r="E32" s="80"/>
      <c r="F32" s="35"/>
    </row>
    <row r="33" spans="1:6" ht="27.75" customHeight="1">
      <c r="A33" s="43"/>
      <c r="B33" s="43"/>
      <c r="C33" s="80"/>
      <c r="D33" s="80"/>
      <c r="E33" s="80"/>
      <c r="F33" s="35"/>
    </row>
    <row r="34" spans="1:6" s="78" customFormat="1" ht="25.5" customHeight="1">
      <c r="A34" s="80" t="s">
        <v>209</v>
      </c>
      <c r="B34" s="43" t="s">
        <v>213</v>
      </c>
      <c r="C34" s="43"/>
      <c r="D34" s="43"/>
      <c r="E34" s="43"/>
      <c r="F34" s="43"/>
    </row>
    <row r="35" spans="1:6" s="78" customFormat="1" ht="24" customHeight="1">
      <c r="A35" s="80"/>
      <c r="B35" s="43"/>
      <c r="C35" s="43"/>
      <c r="D35" s="43"/>
      <c r="E35" s="43"/>
      <c r="F35" s="43"/>
    </row>
    <row r="36" spans="1:6" ht="84" customHeight="1">
      <c r="A36" s="80"/>
      <c r="B36" s="471" t="s">
        <v>541</v>
      </c>
      <c r="C36" s="471"/>
      <c r="D36" s="471"/>
      <c r="E36" s="471"/>
      <c r="F36" s="35"/>
    </row>
    <row r="37" spans="1:6" ht="148.5" customHeight="1">
      <c r="A37" s="80"/>
      <c r="B37" s="471" t="s">
        <v>547</v>
      </c>
      <c r="C37" s="471"/>
      <c r="D37" s="471"/>
      <c r="E37" s="471"/>
      <c r="F37" s="35"/>
    </row>
    <row r="38" spans="1:6" ht="19.5" customHeight="1">
      <c r="A38" s="80"/>
      <c r="B38" s="80"/>
      <c r="C38" s="80"/>
      <c r="D38" s="80"/>
      <c r="E38" s="80"/>
      <c r="F38" s="35"/>
    </row>
    <row r="39" spans="1:6" s="78" customFormat="1" ht="25.5" customHeight="1">
      <c r="A39" s="80" t="s">
        <v>207</v>
      </c>
      <c r="B39" s="80" t="s">
        <v>214</v>
      </c>
      <c r="C39" s="80"/>
      <c r="D39" s="80"/>
      <c r="E39" s="80"/>
      <c r="F39" s="80"/>
    </row>
    <row r="40" spans="1:6" s="78" customFormat="1" ht="20.100000000000001" customHeight="1">
      <c r="A40" s="80"/>
      <c r="B40" s="80"/>
      <c r="C40" s="80"/>
      <c r="D40" s="80"/>
      <c r="E40" s="80"/>
      <c r="F40" s="80"/>
    </row>
    <row r="41" spans="1:6" ht="107.25" customHeight="1">
      <c r="A41" s="80"/>
      <c r="B41" s="471" t="s">
        <v>542</v>
      </c>
      <c r="C41" s="471"/>
      <c r="D41" s="471"/>
      <c r="E41" s="471"/>
      <c r="F41" s="35"/>
    </row>
    <row r="42" spans="1:6">
      <c r="A42" s="35"/>
      <c r="B42" s="35"/>
      <c r="C42" s="35"/>
      <c r="D42" s="35"/>
      <c r="E42" s="35"/>
      <c r="F42" s="35"/>
    </row>
    <row r="43" spans="1:6">
      <c r="A43" s="35"/>
      <c r="B43" s="35"/>
      <c r="C43" s="35"/>
      <c r="D43" s="35"/>
      <c r="E43" s="35"/>
      <c r="F43" s="35"/>
    </row>
    <row r="44" spans="1:6">
      <c r="A44" s="35"/>
      <c r="B44" s="35"/>
      <c r="C44" s="35"/>
      <c r="D44" s="35"/>
      <c r="E44" s="35"/>
      <c r="F44" s="35"/>
    </row>
    <row r="45" spans="1:6">
      <c r="A45" s="35"/>
      <c r="B45" s="35"/>
      <c r="C45" s="35"/>
      <c r="D45" s="35"/>
      <c r="E45" s="35"/>
      <c r="F45" s="35"/>
    </row>
    <row r="46" spans="1:6">
      <c r="A46" s="35"/>
      <c r="B46" s="35"/>
      <c r="C46" s="35"/>
      <c r="D46" s="35"/>
      <c r="E46" s="35"/>
      <c r="F46" s="35"/>
    </row>
    <row r="47" spans="1:6">
      <c r="A47" s="35"/>
      <c r="B47" s="35"/>
      <c r="C47" s="35"/>
      <c r="D47" s="35"/>
      <c r="E47" s="35"/>
      <c r="F47" s="35"/>
    </row>
    <row r="48" spans="1:6">
      <c r="A48" s="35"/>
      <c r="B48" s="35"/>
      <c r="C48" s="35"/>
      <c r="D48" s="35"/>
      <c r="E48" s="35"/>
      <c r="F48" s="35"/>
    </row>
    <row r="49" spans="1:6">
      <c r="A49" s="35"/>
      <c r="B49" s="35"/>
      <c r="C49" s="35"/>
      <c r="D49" s="35"/>
      <c r="E49" s="35"/>
      <c r="F49" s="35"/>
    </row>
    <row r="50" spans="1:6">
      <c r="A50" s="35"/>
      <c r="B50" s="35"/>
      <c r="C50" s="35"/>
      <c r="D50" s="35"/>
      <c r="E50" s="35"/>
      <c r="F50" s="35"/>
    </row>
    <row r="51" spans="1:6">
      <c r="A51" s="35"/>
      <c r="B51" s="35"/>
      <c r="C51" s="35"/>
      <c r="D51" s="35"/>
      <c r="E51" s="35"/>
      <c r="F51" s="35"/>
    </row>
    <row r="52" spans="1:6">
      <c r="A52" s="35"/>
      <c r="B52" s="35"/>
      <c r="C52" s="35"/>
      <c r="D52" s="35"/>
      <c r="E52" s="35"/>
      <c r="F52" s="35"/>
    </row>
    <row r="53" spans="1:6">
      <c r="A53" s="35"/>
      <c r="B53" s="35"/>
      <c r="C53" s="35"/>
      <c r="D53" s="35"/>
      <c r="E53" s="35"/>
      <c r="F53" s="35"/>
    </row>
    <row r="54" spans="1:6">
      <c r="A54" s="35"/>
      <c r="B54" s="35"/>
      <c r="C54" s="35"/>
      <c r="D54" s="35"/>
      <c r="E54" s="35"/>
      <c r="F54" s="35"/>
    </row>
    <row r="55" spans="1:6">
      <c r="A55" s="35"/>
      <c r="B55" s="35"/>
      <c r="C55" s="35"/>
      <c r="D55" s="35"/>
      <c r="E55" s="35"/>
      <c r="F55" s="35"/>
    </row>
    <row r="56" spans="1:6">
      <c r="A56" s="35"/>
      <c r="B56" s="35"/>
      <c r="C56" s="35"/>
      <c r="D56" s="35"/>
      <c r="E56" s="35"/>
      <c r="F56" s="35"/>
    </row>
    <row r="57" spans="1:6">
      <c r="A57" s="35"/>
      <c r="B57" s="35"/>
      <c r="C57" s="35"/>
      <c r="D57" s="35"/>
      <c r="E57" s="35"/>
      <c r="F57" s="35"/>
    </row>
  </sheetData>
  <mergeCells count="24">
    <mergeCell ref="B24:C24"/>
    <mergeCell ref="B29:E29"/>
    <mergeCell ref="B28:E28"/>
    <mergeCell ref="A26:E26"/>
    <mergeCell ref="B9:E9"/>
    <mergeCell ref="B10:E10"/>
    <mergeCell ref="B11:E11"/>
    <mergeCell ref="B16:F16"/>
    <mergeCell ref="B41:E41"/>
    <mergeCell ref="B37:E37"/>
    <mergeCell ref="A32:B32"/>
    <mergeCell ref="B36:E36"/>
    <mergeCell ref="B22:F22"/>
    <mergeCell ref="B23:F23"/>
    <mergeCell ref="B17:F17"/>
    <mergeCell ref="B18:F18"/>
    <mergeCell ref="B21:F21"/>
    <mergeCell ref="B20:D20"/>
    <mergeCell ref="B30:E30"/>
    <mergeCell ref="A2:E2"/>
    <mergeCell ref="A3:E3"/>
    <mergeCell ref="A4:E4"/>
    <mergeCell ref="A5:E5"/>
    <mergeCell ref="A13:E13"/>
  </mergeCells>
  <phoneticPr fontId="6" type="noConversion"/>
  <pageMargins left="0.64" right="0.43307086614173229" top="0.66" bottom="0.31496062992125984" header="0.39370078740157483" footer="0.65"/>
  <pageSetup paperSize="9" orientation="portrait" r:id="rId1"/>
  <headerFooter alignWithMargins="0">
    <oddFooter>&amp;C&amp;"標楷體,標準"&amp;P</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5" sqref="B5"/>
    </sheetView>
  </sheetViews>
  <sheetFormatPr defaultRowHeight="50.25"/>
  <cols>
    <col min="1" max="1" width="3" style="372" customWidth="1"/>
    <col min="2" max="2" width="56.125" style="372" customWidth="1"/>
    <col min="3" max="16384" width="9" style="372"/>
  </cols>
  <sheetData>
    <row r="3" spans="2:2">
      <c r="B3" s="372" t="s">
        <v>557</v>
      </c>
    </row>
  </sheetData>
  <phoneticPr fontId="6" type="noConversion"/>
  <pageMargins left="1.5748031496062993" right="0.74803149606299213" top="2.9527559055118111" bottom="0.98425196850393704" header="0.51181102362204722" footer="0.51181102362204722"/>
  <pageSetup paperSize="9" firstPageNumber="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139"/>
  <sheetViews>
    <sheetView topLeftCell="A7" zoomScale="70" workbookViewId="0">
      <selection activeCell="E11" sqref="E11"/>
    </sheetView>
  </sheetViews>
  <sheetFormatPr defaultRowHeight="16.5"/>
  <cols>
    <col min="1" max="1" width="14.625" customWidth="1"/>
    <col min="2" max="2" width="26.625" style="7" customWidth="1"/>
    <col min="3" max="3" width="14.625" customWidth="1"/>
    <col min="4" max="4" width="14.5" customWidth="1"/>
    <col min="5" max="5" width="15.5" customWidth="1"/>
    <col min="6" max="6" width="9.25" hidden="1" customWidth="1"/>
  </cols>
  <sheetData>
    <row r="1" spans="1:8" ht="16.5" customHeight="1">
      <c r="B1" s="12"/>
    </row>
    <row r="2" spans="1:8" ht="25.5" customHeight="1">
      <c r="A2" s="466" t="s">
        <v>217</v>
      </c>
      <c r="B2" s="466"/>
      <c r="C2" s="466"/>
      <c r="D2" s="466"/>
      <c r="E2" s="466"/>
    </row>
    <row r="3" spans="1:8" ht="25.5" customHeight="1">
      <c r="A3" s="466" t="s">
        <v>218</v>
      </c>
      <c r="B3" s="466"/>
      <c r="C3" s="466"/>
      <c r="D3" s="466"/>
      <c r="E3" s="466"/>
    </row>
    <row r="4" spans="1:8" ht="25.5" customHeight="1">
      <c r="A4" s="467" t="s">
        <v>26</v>
      </c>
      <c r="B4" s="467"/>
      <c r="C4" s="467"/>
      <c r="D4" s="467"/>
      <c r="E4" s="467"/>
    </row>
    <row r="5" spans="1:8" ht="29.25" customHeight="1" thickBot="1">
      <c r="B5" s="483" t="s">
        <v>412</v>
      </c>
      <c r="C5" s="483"/>
      <c r="D5" s="483"/>
      <c r="E5" s="265" t="s">
        <v>395</v>
      </c>
    </row>
    <row r="6" spans="1:8" ht="43.5" customHeight="1">
      <c r="A6" s="261" t="s">
        <v>147</v>
      </c>
      <c r="B6" s="262" t="s">
        <v>27</v>
      </c>
      <c r="C6" s="263" t="s">
        <v>28</v>
      </c>
      <c r="D6" s="263" t="s">
        <v>29</v>
      </c>
      <c r="E6" s="264" t="s">
        <v>136</v>
      </c>
      <c r="H6" s="298"/>
    </row>
    <row r="7" spans="1:8" s="354" customFormat="1" ht="52.5" customHeight="1">
      <c r="A7" s="347">
        <f>SUM(A8,A13)</f>
        <v>1241650</v>
      </c>
      <c r="B7" s="348" t="s">
        <v>165</v>
      </c>
      <c r="C7" s="349">
        <f>C8+C13</f>
        <v>747830</v>
      </c>
      <c r="D7" s="350">
        <f>D8+D13</f>
        <v>628077</v>
      </c>
      <c r="E7" s="352">
        <f>C7-D7</f>
        <v>119753</v>
      </c>
      <c r="F7" s="353">
        <f>E7/D7</f>
        <v>0.19066611259447488</v>
      </c>
      <c r="G7" s="353"/>
    </row>
    <row r="8" spans="1:8" ht="39.950000000000003" customHeight="1">
      <c r="A8" s="244">
        <f>SUM(A9:A12)</f>
        <v>553649</v>
      </c>
      <c r="B8" s="245" t="s">
        <v>377</v>
      </c>
      <c r="C8" s="246">
        <f>SUM(C9:C12)</f>
        <v>725830</v>
      </c>
      <c r="D8" s="247">
        <f>SUM(D9:D12)</f>
        <v>624377</v>
      </c>
      <c r="E8" s="248">
        <f>C8-D8</f>
        <v>101453</v>
      </c>
      <c r="F8" s="233"/>
    </row>
    <row r="9" spans="1:8" ht="39.950000000000003" customHeight="1">
      <c r="A9" s="244">
        <v>184892</v>
      </c>
      <c r="B9" s="245" t="s">
        <v>378</v>
      </c>
      <c r="C9" s="246">
        <f>基金來源!E12</f>
        <v>209220</v>
      </c>
      <c r="D9" s="247">
        <v>160000</v>
      </c>
      <c r="E9" s="248">
        <f t="shared" ref="E9:E18" si="0">C9-D9</f>
        <v>49220</v>
      </c>
      <c r="F9" s="233"/>
    </row>
    <row r="10" spans="1:8" ht="39.950000000000003" customHeight="1">
      <c r="A10" s="244">
        <v>329505</v>
      </c>
      <c r="B10" s="245" t="s">
        <v>379</v>
      </c>
      <c r="C10" s="246">
        <f>基金來源!E13</f>
        <v>478402</v>
      </c>
      <c r="D10" s="247">
        <v>422495</v>
      </c>
      <c r="E10" s="248">
        <f t="shared" si="0"/>
        <v>55907</v>
      </c>
      <c r="F10" s="233"/>
    </row>
    <row r="11" spans="1:8" ht="39.950000000000003" customHeight="1">
      <c r="A11" s="244">
        <v>35370</v>
      </c>
      <c r="B11" s="245" t="s">
        <v>380</v>
      </c>
      <c r="C11" s="246">
        <f>基金來源!E15</f>
        <v>34326</v>
      </c>
      <c r="D11" s="247">
        <v>38000</v>
      </c>
      <c r="E11" s="248">
        <f t="shared" si="0"/>
        <v>-3674</v>
      </c>
      <c r="F11" s="233"/>
    </row>
    <row r="12" spans="1:8" ht="39.950000000000003" customHeight="1">
      <c r="A12" s="244">
        <v>3882</v>
      </c>
      <c r="B12" s="245" t="s">
        <v>381</v>
      </c>
      <c r="C12" s="246">
        <f>基金來源!E16</f>
        <v>3882</v>
      </c>
      <c r="D12" s="247">
        <v>3882</v>
      </c>
      <c r="E12" s="248">
        <f t="shared" si="0"/>
        <v>0</v>
      </c>
      <c r="F12" s="233"/>
    </row>
    <row r="13" spans="1:8" ht="39.950000000000003" customHeight="1">
      <c r="A13" s="244">
        <f>A14</f>
        <v>688001</v>
      </c>
      <c r="B13" s="245" t="s">
        <v>382</v>
      </c>
      <c r="C13" s="246">
        <f>C14</f>
        <v>22000</v>
      </c>
      <c r="D13" s="247">
        <f>D14</f>
        <v>3700</v>
      </c>
      <c r="E13" s="248">
        <f t="shared" si="0"/>
        <v>18300</v>
      </c>
      <c r="F13" s="233"/>
    </row>
    <row r="14" spans="1:8" ht="39.950000000000003" customHeight="1">
      <c r="A14" s="244">
        <v>688001</v>
      </c>
      <c r="B14" s="245" t="s">
        <v>383</v>
      </c>
      <c r="C14" s="246">
        <f>基金來源!E18</f>
        <v>22000</v>
      </c>
      <c r="D14" s="247">
        <v>3700</v>
      </c>
      <c r="E14" s="248">
        <f t="shared" si="0"/>
        <v>18300</v>
      </c>
      <c r="F14" s="233"/>
    </row>
    <row r="15" spans="1:8" ht="39.950000000000003" customHeight="1">
      <c r="A15" s="249">
        <f>A16+A17+A18</f>
        <v>642515</v>
      </c>
      <c r="B15" s="250" t="s">
        <v>166</v>
      </c>
      <c r="C15" s="241">
        <f>C17+C16+C18</f>
        <v>691140</v>
      </c>
      <c r="D15" s="242">
        <f>D17+D16+D18</f>
        <v>534097</v>
      </c>
      <c r="E15" s="243">
        <f t="shared" si="0"/>
        <v>157043</v>
      </c>
      <c r="F15" s="233">
        <f>E15/D15</f>
        <v>0.29403460420110955</v>
      </c>
    </row>
    <row r="16" spans="1:8" ht="39.950000000000003" customHeight="1">
      <c r="A16" s="244">
        <f>學產房地管理!A9</f>
        <v>82077</v>
      </c>
      <c r="B16" s="250" t="s">
        <v>384</v>
      </c>
      <c r="C16" s="246">
        <f>學產房地管理!C9</f>
        <v>116910</v>
      </c>
      <c r="D16" s="247">
        <f>學產房地管理!D9</f>
        <v>108207</v>
      </c>
      <c r="E16" s="248">
        <f>C16-D16</f>
        <v>8703</v>
      </c>
      <c r="F16" s="233"/>
    </row>
    <row r="17" spans="1:6" ht="39.950000000000003" customHeight="1">
      <c r="A17" s="244">
        <f>獎助教育支出!A9</f>
        <v>560036</v>
      </c>
      <c r="B17" s="245" t="s">
        <v>385</v>
      </c>
      <c r="C17" s="246">
        <f>獎助教育支出!C9</f>
        <v>568194</v>
      </c>
      <c r="D17" s="247">
        <f>獎助教育支出!D9</f>
        <v>420190</v>
      </c>
      <c r="E17" s="248">
        <f t="shared" si="0"/>
        <v>148004</v>
      </c>
      <c r="F17" s="233"/>
    </row>
    <row r="18" spans="1:6" ht="39.950000000000003" customHeight="1">
      <c r="A18" s="244">
        <f>'基金用途(一般)'!A9</f>
        <v>402</v>
      </c>
      <c r="B18" s="245" t="s">
        <v>386</v>
      </c>
      <c r="C18" s="246">
        <f>'基金用途(一般)'!C9</f>
        <v>6036</v>
      </c>
      <c r="D18" s="246">
        <f>'基金用途(一般)'!D9</f>
        <v>5700</v>
      </c>
      <c r="E18" s="248">
        <f t="shared" si="0"/>
        <v>336</v>
      </c>
      <c r="F18" s="233"/>
    </row>
    <row r="19" spans="1:6" ht="39.950000000000003" customHeight="1">
      <c r="A19" s="240">
        <f>A7-A15</f>
        <v>599135</v>
      </c>
      <c r="B19" s="250" t="s">
        <v>25</v>
      </c>
      <c r="C19" s="241">
        <f>C7-C15</f>
        <v>56690</v>
      </c>
      <c r="D19" s="241">
        <f>D7-D15</f>
        <v>93980</v>
      </c>
      <c r="E19" s="243">
        <f>C19-D19</f>
        <v>-37290</v>
      </c>
      <c r="F19" s="233">
        <f>E19/D19</f>
        <v>-0.39678655032985743</v>
      </c>
    </row>
    <row r="20" spans="1:6" ht="39.950000000000003" customHeight="1">
      <c r="A20" s="240">
        <v>2321875</v>
      </c>
      <c r="B20" s="250" t="s">
        <v>30</v>
      </c>
      <c r="C20" s="242">
        <f>平衡表!G38</f>
        <v>3014990</v>
      </c>
      <c r="D20" s="242">
        <f>D21-D19</f>
        <v>2400497</v>
      </c>
      <c r="E20" s="243">
        <f>C20-D20</f>
        <v>614493</v>
      </c>
    </row>
    <row r="21" spans="1:6" ht="39.950000000000003" customHeight="1" thickBot="1">
      <c r="A21" s="251">
        <f>SUM(A19:A20)</f>
        <v>2921010</v>
      </c>
      <c r="B21" s="252" t="s">
        <v>31</v>
      </c>
      <c r="C21" s="253">
        <f>C19+C20</f>
        <v>3071680</v>
      </c>
      <c r="D21" s="254">
        <f>平衡表!E38</f>
        <v>2494477</v>
      </c>
      <c r="E21" s="255">
        <f>C21-D21</f>
        <v>577203</v>
      </c>
    </row>
    <row r="22" spans="1:6" ht="30" customHeight="1">
      <c r="B22" s="89"/>
      <c r="C22" s="91"/>
      <c r="D22" s="91"/>
      <c r="E22" s="91"/>
    </row>
    <row r="23" spans="1:6" ht="25.5" customHeight="1">
      <c r="A23" s="466" t="s">
        <v>219</v>
      </c>
      <c r="B23" s="466"/>
      <c r="C23" s="466"/>
      <c r="D23" s="466"/>
      <c r="E23" s="466"/>
    </row>
    <row r="24" spans="1:6" ht="25.5" customHeight="1">
      <c r="A24" s="466" t="s">
        <v>218</v>
      </c>
      <c r="B24" s="466"/>
      <c r="C24" s="466"/>
      <c r="D24" s="466"/>
      <c r="E24" s="466"/>
    </row>
    <row r="25" spans="1:6" ht="25.5" customHeight="1">
      <c r="A25" s="467" t="s">
        <v>151</v>
      </c>
      <c r="B25" s="467"/>
      <c r="C25" s="467"/>
      <c r="D25" s="467"/>
      <c r="E25" s="467"/>
    </row>
    <row r="26" spans="1:6" ht="25.5" customHeight="1">
      <c r="A26" s="478" t="s">
        <v>224</v>
      </c>
      <c r="B26" s="478"/>
      <c r="C26" s="478"/>
      <c r="D26" s="478"/>
      <c r="E26" s="478"/>
    </row>
    <row r="27" spans="1:6" s="35" customFormat="1" ht="3" customHeight="1" thickBot="1">
      <c r="A27" s="318"/>
      <c r="B27" s="318"/>
      <c r="C27" s="318"/>
      <c r="D27" s="318"/>
      <c r="E27" s="318"/>
    </row>
    <row r="28" spans="1:6" ht="27.75" customHeight="1">
      <c r="A28" s="481" t="s">
        <v>411</v>
      </c>
      <c r="B28" s="479" t="s">
        <v>489</v>
      </c>
      <c r="C28" s="479"/>
      <c r="D28" s="479"/>
      <c r="E28" s="480"/>
    </row>
    <row r="29" spans="1:6" ht="47.25" customHeight="1">
      <c r="A29" s="482"/>
      <c r="B29" s="476"/>
      <c r="C29" s="476"/>
      <c r="D29" s="476"/>
      <c r="E29" s="477"/>
    </row>
    <row r="30" spans="1:6" s="139" customFormat="1" ht="30" customHeight="1">
      <c r="A30" s="482" t="s">
        <v>410</v>
      </c>
      <c r="B30" s="476" t="s">
        <v>552</v>
      </c>
      <c r="C30" s="476"/>
      <c r="D30" s="476"/>
      <c r="E30" s="477"/>
    </row>
    <row r="31" spans="1:6" ht="237.75" customHeight="1">
      <c r="A31" s="482"/>
      <c r="B31" s="476"/>
      <c r="C31" s="476"/>
      <c r="D31" s="476"/>
      <c r="E31" s="477"/>
    </row>
    <row r="32" spans="1:6" ht="76.5" customHeight="1">
      <c r="A32" s="236" t="s">
        <v>375</v>
      </c>
      <c r="B32" s="476" t="s">
        <v>543</v>
      </c>
      <c r="C32" s="476"/>
      <c r="D32" s="476"/>
      <c r="E32" s="477"/>
    </row>
    <row r="33" spans="1:5" ht="229.5" customHeight="1" thickBot="1">
      <c r="A33" s="239" t="s">
        <v>376</v>
      </c>
      <c r="B33" s="474" t="s">
        <v>498</v>
      </c>
      <c r="C33" s="474"/>
      <c r="D33" s="474"/>
      <c r="E33" s="475"/>
    </row>
    <row r="34" spans="1:5" ht="18.75">
      <c r="A34" s="237"/>
      <c r="B34" s="238"/>
      <c r="C34" s="237"/>
      <c r="D34" s="237"/>
      <c r="E34" s="237"/>
    </row>
    <row r="35" spans="1:5" ht="18.75">
      <c r="A35" s="237"/>
      <c r="B35" s="238"/>
      <c r="C35" s="237"/>
      <c r="D35" s="237"/>
      <c r="E35" s="237"/>
    </row>
    <row r="36" spans="1:5" ht="18.75">
      <c r="A36" s="237"/>
      <c r="B36" s="238"/>
      <c r="C36" s="237"/>
      <c r="D36" s="237"/>
      <c r="E36" s="237"/>
    </row>
    <row r="37" spans="1:5" ht="18.75">
      <c r="A37" s="237"/>
      <c r="B37" s="238"/>
      <c r="C37" s="237"/>
      <c r="D37" s="237"/>
      <c r="E37" s="237"/>
    </row>
    <row r="38" spans="1:5" ht="18.75">
      <c r="A38" s="237"/>
      <c r="B38" s="238"/>
      <c r="C38" s="237"/>
      <c r="D38" s="237"/>
      <c r="E38" s="237"/>
    </row>
    <row r="39" spans="1:5" ht="18.75">
      <c r="A39" s="237"/>
      <c r="B39" s="238"/>
      <c r="C39" s="237"/>
      <c r="D39" s="237"/>
      <c r="E39" s="237"/>
    </row>
    <row r="40" spans="1:5" ht="18.75">
      <c r="A40" s="237"/>
      <c r="B40" s="238"/>
      <c r="C40" s="237"/>
      <c r="D40" s="237"/>
      <c r="E40" s="237"/>
    </row>
    <row r="41" spans="1:5" ht="18.75">
      <c r="A41" s="237"/>
      <c r="B41" s="238"/>
      <c r="C41" s="237"/>
      <c r="D41" s="237"/>
      <c r="E41" s="237"/>
    </row>
    <row r="42" spans="1:5" ht="18.75">
      <c r="A42" s="237"/>
      <c r="B42" s="238"/>
      <c r="C42" s="237"/>
      <c r="D42" s="237"/>
      <c r="E42" s="237"/>
    </row>
    <row r="43" spans="1:5" ht="18.75">
      <c r="A43" s="237"/>
      <c r="B43" s="238"/>
      <c r="C43" s="237"/>
      <c r="D43" s="237"/>
      <c r="E43" s="237"/>
    </row>
    <row r="44" spans="1:5" ht="18.75">
      <c r="A44" s="237"/>
      <c r="B44" s="238"/>
      <c r="C44" s="237"/>
      <c r="D44" s="237"/>
      <c r="E44" s="237"/>
    </row>
    <row r="45" spans="1:5" ht="18.75">
      <c r="A45" s="237"/>
      <c r="B45" s="238"/>
      <c r="C45" s="237"/>
      <c r="D45" s="237"/>
      <c r="E45" s="237"/>
    </row>
    <row r="46" spans="1:5" ht="18.75">
      <c r="A46" s="237"/>
      <c r="B46" s="238"/>
      <c r="C46" s="237"/>
      <c r="D46" s="237"/>
      <c r="E46" s="237"/>
    </row>
    <row r="47" spans="1:5" ht="18.75">
      <c r="A47" s="237"/>
      <c r="B47" s="238"/>
      <c r="C47" s="237"/>
      <c r="D47" s="237"/>
      <c r="E47" s="237"/>
    </row>
    <row r="48" spans="1:5" ht="18.75">
      <c r="A48" s="237"/>
      <c r="B48" s="238"/>
      <c r="C48" s="237"/>
      <c r="D48" s="237"/>
      <c r="E48" s="237"/>
    </row>
    <row r="49" spans="1:5" ht="18.75">
      <c r="A49" s="237"/>
      <c r="B49" s="238"/>
      <c r="C49" s="237"/>
      <c r="D49" s="237"/>
      <c r="E49" s="237"/>
    </row>
    <row r="50" spans="1:5" ht="18.75">
      <c r="A50" s="237"/>
      <c r="B50" s="238"/>
      <c r="C50" s="237"/>
      <c r="D50" s="237"/>
      <c r="E50" s="237"/>
    </row>
    <row r="51" spans="1:5" ht="18.75">
      <c r="A51" s="237"/>
      <c r="B51" s="238"/>
      <c r="C51" s="237"/>
      <c r="D51" s="237"/>
      <c r="E51" s="237"/>
    </row>
    <row r="52" spans="1:5" ht="18.75">
      <c r="A52" s="237"/>
      <c r="B52" s="238"/>
      <c r="C52" s="237"/>
      <c r="D52" s="237"/>
      <c r="E52" s="237"/>
    </row>
    <row r="53" spans="1:5" ht="18.75">
      <c r="A53" s="237"/>
      <c r="B53" s="238"/>
      <c r="C53" s="237"/>
      <c r="D53" s="237"/>
      <c r="E53" s="237"/>
    </row>
    <row r="54" spans="1:5" ht="18.75">
      <c r="A54" s="237"/>
      <c r="B54" s="238"/>
      <c r="C54" s="237"/>
      <c r="D54" s="237"/>
      <c r="E54" s="237"/>
    </row>
    <row r="55" spans="1:5" ht="18.75">
      <c r="A55" s="237"/>
      <c r="B55" s="238"/>
      <c r="C55" s="237"/>
      <c r="D55" s="237"/>
      <c r="E55" s="237"/>
    </row>
    <row r="56" spans="1:5" ht="17.25">
      <c r="A56" s="234"/>
      <c r="B56" s="235"/>
      <c r="C56" s="234"/>
      <c r="D56" s="234"/>
      <c r="E56" s="234"/>
    </row>
    <row r="57" spans="1:5" ht="17.25">
      <c r="A57" s="234"/>
      <c r="B57" s="235"/>
      <c r="C57" s="234"/>
      <c r="D57" s="234"/>
      <c r="E57" s="234"/>
    </row>
    <row r="58" spans="1:5" ht="17.25">
      <c r="A58" s="234"/>
      <c r="B58" s="235"/>
      <c r="C58" s="234"/>
      <c r="D58" s="234"/>
      <c r="E58" s="234"/>
    </row>
    <row r="59" spans="1:5" ht="17.25">
      <c r="A59" s="234"/>
      <c r="B59" s="235"/>
      <c r="C59" s="234"/>
      <c r="D59" s="234"/>
      <c r="E59" s="234"/>
    </row>
    <row r="60" spans="1:5" ht="17.25">
      <c r="A60" s="234"/>
      <c r="B60" s="235"/>
      <c r="C60" s="234"/>
      <c r="D60" s="234"/>
      <c r="E60" s="234"/>
    </row>
    <row r="61" spans="1:5" ht="17.25">
      <c r="A61" s="234"/>
      <c r="B61" s="235"/>
      <c r="C61" s="234"/>
      <c r="D61" s="234"/>
      <c r="E61" s="234"/>
    </row>
    <row r="62" spans="1:5" ht="17.25">
      <c r="A62" s="234"/>
      <c r="B62" s="235"/>
      <c r="C62" s="234"/>
      <c r="D62" s="234"/>
      <c r="E62" s="234"/>
    </row>
    <row r="63" spans="1:5" ht="17.25">
      <c r="A63" s="234"/>
      <c r="B63" s="235"/>
      <c r="C63" s="234"/>
      <c r="D63" s="234"/>
      <c r="E63" s="234"/>
    </row>
    <row r="64" spans="1:5" ht="17.25">
      <c r="A64" s="234"/>
      <c r="B64" s="235"/>
      <c r="C64" s="234"/>
      <c r="D64" s="234"/>
      <c r="E64" s="234"/>
    </row>
    <row r="65" spans="1:5" ht="17.25">
      <c r="A65" s="234"/>
      <c r="B65" s="235"/>
      <c r="C65" s="234"/>
      <c r="D65" s="234"/>
      <c r="E65" s="234"/>
    </row>
    <row r="66" spans="1:5" ht="17.25">
      <c r="A66" s="234"/>
      <c r="B66" s="235"/>
      <c r="C66" s="234"/>
      <c r="D66" s="234"/>
      <c r="E66" s="234"/>
    </row>
    <row r="67" spans="1:5" ht="17.25">
      <c r="A67" s="234"/>
      <c r="B67" s="235"/>
      <c r="C67" s="234"/>
      <c r="D67" s="234"/>
      <c r="E67" s="234"/>
    </row>
    <row r="68" spans="1:5" ht="17.25">
      <c r="A68" s="234"/>
      <c r="B68" s="235"/>
      <c r="C68" s="234"/>
      <c r="D68" s="234"/>
      <c r="E68" s="234"/>
    </row>
    <row r="69" spans="1:5" ht="17.25">
      <c r="A69" s="234"/>
      <c r="B69" s="235"/>
      <c r="C69" s="234"/>
      <c r="D69" s="234"/>
      <c r="E69" s="234"/>
    </row>
    <row r="70" spans="1:5" ht="17.25">
      <c r="A70" s="234"/>
      <c r="B70" s="235"/>
      <c r="C70" s="234"/>
      <c r="D70" s="234"/>
      <c r="E70" s="234"/>
    </row>
    <row r="71" spans="1:5" ht="17.25">
      <c r="A71" s="234"/>
      <c r="B71" s="235"/>
      <c r="C71" s="234"/>
      <c r="D71" s="234"/>
      <c r="E71" s="234"/>
    </row>
    <row r="72" spans="1:5" ht="17.25">
      <c r="A72" s="234"/>
      <c r="B72" s="235"/>
      <c r="C72" s="234"/>
      <c r="D72" s="234"/>
      <c r="E72" s="234"/>
    </row>
    <row r="73" spans="1:5" ht="17.25">
      <c r="A73" s="234"/>
      <c r="B73" s="235"/>
      <c r="C73" s="234"/>
      <c r="D73" s="234"/>
      <c r="E73" s="234"/>
    </row>
    <row r="74" spans="1:5" ht="17.25">
      <c r="A74" s="234"/>
      <c r="B74" s="235"/>
      <c r="C74" s="234"/>
      <c r="D74" s="234"/>
      <c r="E74" s="234"/>
    </row>
    <row r="75" spans="1:5" ht="17.25">
      <c r="A75" s="234"/>
      <c r="B75" s="235"/>
      <c r="C75" s="234"/>
      <c r="D75" s="234"/>
      <c r="E75" s="234"/>
    </row>
    <row r="76" spans="1:5" ht="17.25">
      <c r="A76" s="234"/>
      <c r="B76" s="235"/>
      <c r="C76" s="234"/>
      <c r="D76" s="234"/>
      <c r="E76" s="234"/>
    </row>
    <row r="77" spans="1:5" ht="17.25">
      <c r="A77" s="234"/>
      <c r="B77" s="235"/>
      <c r="C77" s="234"/>
      <c r="D77" s="234"/>
      <c r="E77" s="234"/>
    </row>
    <row r="78" spans="1:5" ht="17.25">
      <c r="A78" s="234"/>
      <c r="B78" s="235"/>
      <c r="C78" s="234"/>
      <c r="D78" s="234"/>
      <c r="E78" s="234"/>
    </row>
    <row r="79" spans="1:5" ht="17.25">
      <c r="A79" s="234"/>
      <c r="B79" s="235"/>
      <c r="C79" s="234"/>
      <c r="D79" s="234"/>
      <c r="E79" s="234"/>
    </row>
    <row r="80" spans="1:5" ht="17.25">
      <c r="A80" s="234"/>
      <c r="B80" s="235"/>
      <c r="C80" s="234"/>
      <c r="D80" s="234"/>
      <c r="E80" s="234"/>
    </row>
    <row r="81" spans="1:5" ht="17.25">
      <c r="A81" s="234"/>
      <c r="B81" s="235"/>
      <c r="C81" s="234"/>
      <c r="D81" s="234"/>
      <c r="E81" s="234"/>
    </row>
    <row r="82" spans="1:5" ht="17.25">
      <c r="A82" s="234"/>
      <c r="B82" s="235"/>
      <c r="C82" s="234"/>
      <c r="D82" s="234"/>
      <c r="E82" s="234"/>
    </row>
    <row r="83" spans="1:5" ht="17.25">
      <c r="A83" s="234"/>
      <c r="B83" s="235"/>
      <c r="C83" s="234"/>
      <c r="D83" s="234"/>
      <c r="E83" s="234"/>
    </row>
    <row r="84" spans="1:5" ht="17.25">
      <c r="A84" s="234"/>
      <c r="B84" s="235"/>
      <c r="C84" s="234"/>
      <c r="D84" s="234"/>
      <c r="E84" s="234"/>
    </row>
    <row r="85" spans="1:5" ht="17.25">
      <c r="A85" s="234"/>
      <c r="B85" s="235"/>
      <c r="C85" s="234"/>
      <c r="D85" s="234"/>
      <c r="E85" s="234"/>
    </row>
    <row r="86" spans="1:5" ht="17.25">
      <c r="A86" s="234"/>
      <c r="B86" s="235"/>
      <c r="C86" s="234"/>
      <c r="D86" s="234"/>
      <c r="E86" s="234"/>
    </row>
    <row r="87" spans="1:5" ht="17.25">
      <c r="A87" s="234"/>
      <c r="B87" s="235"/>
      <c r="C87" s="234"/>
      <c r="D87" s="234"/>
      <c r="E87" s="234"/>
    </row>
    <row r="88" spans="1:5" ht="17.25">
      <c r="A88" s="234"/>
      <c r="B88" s="235"/>
      <c r="C88" s="234"/>
      <c r="D88" s="234"/>
      <c r="E88" s="234"/>
    </row>
    <row r="89" spans="1:5" ht="17.25">
      <c r="A89" s="234"/>
      <c r="B89" s="235"/>
      <c r="C89" s="234"/>
      <c r="D89" s="234"/>
      <c r="E89" s="234"/>
    </row>
    <row r="90" spans="1:5" ht="17.25">
      <c r="A90" s="234"/>
      <c r="B90" s="235"/>
      <c r="C90" s="234"/>
      <c r="D90" s="234"/>
      <c r="E90" s="234"/>
    </row>
    <row r="91" spans="1:5" ht="17.25">
      <c r="A91" s="234"/>
      <c r="B91" s="235"/>
      <c r="C91" s="234"/>
      <c r="D91" s="234"/>
      <c r="E91" s="234"/>
    </row>
    <row r="92" spans="1:5" ht="17.25">
      <c r="A92" s="234"/>
      <c r="B92" s="235"/>
      <c r="C92" s="234"/>
      <c r="D92" s="234"/>
      <c r="E92" s="234"/>
    </row>
    <row r="93" spans="1:5" ht="17.25">
      <c r="A93" s="234"/>
      <c r="B93" s="235"/>
      <c r="C93" s="234"/>
      <c r="D93" s="234"/>
      <c r="E93" s="234"/>
    </row>
    <row r="94" spans="1:5" ht="17.25">
      <c r="A94" s="234"/>
      <c r="B94" s="235"/>
      <c r="C94" s="234"/>
      <c r="D94" s="234"/>
      <c r="E94" s="234"/>
    </row>
    <row r="95" spans="1:5" ht="17.25">
      <c r="A95" s="234"/>
      <c r="B95" s="235"/>
      <c r="C95" s="234"/>
      <c r="D95" s="234"/>
      <c r="E95" s="234"/>
    </row>
    <row r="96" spans="1:5" ht="17.25">
      <c r="A96" s="234"/>
      <c r="B96" s="235"/>
      <c r="C96" s="234"/>
      <c r="D96" s="234"/>
      <c r="E96" s="234"/>
    </row>
    <row r="97" spans="1:5" ht="17.25">
      <c r="A97" s="234"/>
      <c r="B97" s="235"/>
      <c r="C97" s="234"/>
      <c r="D97" s="234"/>
      <c r="E97" s="234"/>
    </row>
    <row r="98" spans="1:5" ht="17.25">
      <c r="A98" s="234"/>
      <c r="B98" s="235"/>
      <c r="C98" s="234"/>
      <c r="D98" s="234"/>
      <c r="E98" s="234"/>
    </row>
    <row r="99" spans="1:5" ht="17.25">
      <c r="A99" s="234"/>
      <c r="B99" s="235"/>
      <c r="C99" s="234"/>
      <c r="D99" s="234"/>
      <c r="E99" s="234"/>
    </row>
    <row r="100" spans="1:5" ht="17.25">
      <c r="A100" s="234"/>
      <c r="B100" s="235"/>
      <c r="C100" s="234"/>
      <c r="D100" s="234"/>
      <c r="E100" s="234"/>
    </row>
    <row r="101" spans="1:5" ht="17.25">
      <c r="A101" s="234"/>
      <c r="B101" s="235"/>
      <c r="C101" s="234"/>
      <c r="D101" s="234"/>
      <c r="E101" s="234"/>
    </row>
    <row r="102" spans="1:5" ht="17.25">
      <c r="A102" s="234"/>
      <c r="B102" s="235"/>
      <c r="C102" s="234"/>
      <c r="D102" s="234"/>
      <c r="E102" s="234"/>
    </row>
    <row r="103" spans="1:5" ht="17.25">
      <c r="A103" s="234"/>
      <c r="B103" s="235"/>
      <c r="C103" s="234"/>
      <c r="D103" s="234"/>
      <c r="E103" s="234"/>
    </row>
    <row r="104" spans="1:5" ht="17.25">
      <c r="A104" s="234"/>
      <c r="B104" s="235"/>
      <c r="C104" s="234"/>
      <c r="D104" s="234"/>
      <c r="E104" s="234"/>
    </row>
    <row r="105" spans="1:5" ht="17.25">
      <c r="A105" s="234"/>
      <c r="B105" s="235"/>
      <c r="C105" s="234"/>
      <c r="D105" s="234"/>
      <c r="E105" s="234"/>
    </row>
    <row r="106" spans="1:5" ht="17.25">
      <c r="A106" s="234"/>
      <c r="B106" s="235"/>
      <c r="C106" s="234"/>
      <c r="D106" s="234"/>
      <c r="E106" s="234"/>
    </row>
    <row r="107" spans="1:5" ht="17.25">
      <c r="A107" s="234"/>
      <c r="B107" s="235"/>
      <c r="C107" s="234"/>
      <c r="D107" s="234"/>
      <c r="E107" s="234"/>
    </row>
    <row r="108" spans="1:5" ht="17.25">
      <c r="A108" s="234"/>
      <c r="B108" s="235"/>
      <c r="C108" s="234"/>
      <c r="D108" s="234"/>
      <c r="E108" s="234"/>
    </row>
    <row r="109" spans="1:5" ht="17.25">
      <c r="A109" s="234"/>
      <c r="B109" s="235"/>
      <c r="C109" s="234"/>
      <c r="D109" s="234"/>
      <c r="E109" s="234"/>
    </row>
    <row r="110" spans="1:5" ht="17.25">
      <c r="A110" s="234"/>
      <c r="B110" s="235"/>
      <c r="C110" s="234"/>
      <c r="D110" s="234"/>
      <c r="E110" s="234"/>
    </row>
    <row r="111" spans="1:5" ht="17.25">
      <c r="A111" s="234"/>
      <c r="B111" s="235"/>
      <c r="C111" s="234"/>
      <c r="D111" s="234"/>
      <c r="E111" s="234"/>
    </row>
    <row r="112" spans="1:5" ht="17.25">
      <c r="A112" s="234"/>
      <c r="B112" s="235"/>
      <c r="C112" s="234"/>
      <c r="D112" s="234"/>
      <c r="E112" s="234"/>
    </row>
    <row r="113" spans="1:5" ht="17.25">
      <c r="A113" s="234"/>
      <c r="B113" s="235"/>
      <c r="C113" s="234"/>
      <c r="D113" s="234"/>
      <c r="E113" s="234"/>
    </row>
    <row r="114" spans="1:5" ht="17.25">
      <c r="A114" s="234"/>
      <c r="B114" s="235"/>
      <c r="C114" s="234"/>
      <c r="D114" s="234"/>
      <c r="E114" s="234"/>
    </row>
    <row r="115" spans="1:5" ht="17.25">
      <c r="A115" s="234"/>
      <c r="B115" s="235"/>
      <c r="C115" s="234"/>
      <c r="D115" s="234"/>
      <c r="E115" s="234"/>
    </row>
    <row r="116" spans="1:5" ht="17.25">
      <c r="A116" s="234"/>
      <c r="B116" s="235"/>
      <c r="C116" s="234"/>
      <c r="D116" s="234"/>
      <c r="E116" s="234"/>
    </row>
    <row r="117" spans="1:5" ht="17.25">
      <c r="A117" s="234"/>
      <c r="B117" s="235"/>
      <c r="C117" s="234"/>
      <c r="D117" s="234"/>
      <c r="E117" s="234"/>
    </row>
    <row r="118" spans="1:5" ht="17.25">
      <c r="A118" s="234"/>
      <c r="B118" s="235"/>
      <c r="C118" s="234"/>
      <c r="D118" s="234"/>
      <c r="E118" s="234"/>
    </row>
    <row r="119" spans="1:5" ht="17.25">
      <c r="A119" s="234"/>
      <c r="B119" s="235"/>
      <c r="C119" s="234"/>
      <c r="D119" s="234"/>
      <c r="E119" s="234"/>
    </row>
    <row r="120" spans="1:5" ht="17.25">
      <c r="A120" s="234"/>
      <c r="B120" s="235"/>
      <c r="C120" s="234"/>
      <c r="D120" s="234"/>
      <c r="E120" s="234"/>
    </row>
    <row r="121" spans="1:5" ht="17.25">
      <c r="A121" s="234"/>
      <c r="B121" s="235"/>
      <c r="C121" s="234"/>
      <c r="D121" s="234"/>
      <c r="E121" s="234"/>
    </row>
    <row r="122" spans="1:5" ht="17.25">
      <c r="A122" s="234"/>
      <c r="B122" s="235"/>
      <c r="C122" s="234"/>
      <c r="D122" s="234"/>
      <c r="E122" s="234"/>
    </row>
    <row r="123" spans="1:5" ht="17.25">
      <c r="A123" s="234"/>
      <c r="B123" s="235"/>
      <c r="C123" s="234"/>
      <c r="D123" s="234"/>
      <c r="E123" s="234"/>
    </row>
    <row r="124" spans="1:5" ht="17.25">
      <c r="A124" s="234"/>
      <c r="B124" s="235"/>
      <c r="C124" s="234"/>
      <c r="D124" s="234"/>
      <c r="E124" s="234"/>
    </row>
    <row r="125" spans="1:5" ht="17.25">
      <c r="A125" s="234"/>
      <c r="B125" s="235"/>
      <c r="C125" s="234"/>
      <c r="D125" s="234"/>
      <c r="E125" s="234"/>
    </row>
    <row r="126" spans="1:5" ht="17.25">
      <c r="A126" s="234"/>
      <c r="B126" s="235"/>
      <c r="C126" s="234"/>
      <c r="D126" s="234"/>
      <c r="E126" s="234"/>
    </row>
    <row r="127" spans="1:5" ht="17.25">
      <c r="A127" s="234"/>
      <c r="B127" s="235"/>
      <c r="C127" s="234"/>
      <c r="D127" s="234"/>
      <c r="E127" s="234"/>
    </row>
    <row r="128" spans="1:5" ht="17.25">
      <c r="A128" s="234"/>
      <c r="B128" s="235"/>
      <c r="C128" s="234"/>
      <c r="D128" s="234"/>
      <c r="E128" s="234"/>
    </row>
    <row r="129" spans="1:5" ht="17.25">
      <c r="A129" s="234"/>
      <c r="B129" s="235"/>
      <c r="C129" s="234"/>
      <c r="D129" s="234"/>
      <c r="E129" s="234"/>
    </row>
    <row r="130" spans="1:5" ht="17.25">
      <c r="A130" s="234"/>
      <c r="B130" s="235"/>
      <c r="C130" s="234"/>
      <c r="D130" s="234"/>
      <c r="E130" s="234"/>
    </row>
    <row r="131" spans="1:5" ht="17.25">
      <c r="A131" s="234"/>
      <c r="B131" s="235"/>
      <c r="C131" s="234"/>
      <c r="D131" s="234"/>
      <c r="E131" s="234"/>
    </row>
    <row r="132" spans="1:5" ht="17.25">
      <c r="A132" s="234"/>
      <c r="B132" s="235"/>
      <c r="C132" s="234"/>
      <c r="D132" s="234"/>
      <c r="E132" s="234"/>
    </row>
    <row r="133" spans="1:5" ht="17.25">
      <c r="A133" s="234"/>
      <c r="B133" s="235"/>
      <c r="C133" s="234"/>
      <c r="D133" s="234"/>
      <c r="E133" s="234"/>
    </row>
    <row r="134" spans="1:5" ht="17.25">
      <c r="A134" s="234"/>
      <c r="B134" s="235"/>
      <c r="C134" s="234"/>
      <c r="D134" s="234"/>
      <c r="E134" s="234"/>
    </row>
    <row r="135" spans="1:5" ht="17.25">
      <c r="A135" s="234"/>
      <c r="B135" s="235"/>
      <c r="C135" s="234"/>
      <c r="D135" s="234"/>
      <c r="E135" s="234"/>
    </row>
    <row r="136" spans="1:5" ht="17.25">
      <c r="A136" s="234"/>
      <c r="B136" s="235"/>
      <c r="C136" s="234"/>
      <c r="D136" s="234"/>
      <c r="E136" s="234"/>
    </row>
    <row r="137" spans="1:5" ht="17.25">
      <c r="A137" s="234"/>
      <c r="B137" s="235"/>
      <c r="C137" s="234"/>
      <c r="D137" s="234"/>
      <c r="E137" s="234"/>
    </row>
    <row r="138" spans="1:5" ht="17.25">
      <c r="A138" s="234"/>
      <c r="B138" s="235"/>
      <c r="C138" s="234"/>
      <c r="D138" s="234"/>
      <c r="E138" s="234"/>
    </row>
    <row r="139" spans="1:5" ht="17.25">
      <c r="A139" s="234"/>
      <c r="B139" s="235"/>
      <c r="C139" s="234"/>
      <c r="D139" s="234"/>
      <c r="E139" s="234"/>
    </row>
  </sheetData>
  <mergeCells count="14">
    <mergeCell ref="A2:E2"/>
    <mergeCell ref="A3:E3"/>
    <mergeCell ref="A4:E4"/>
    <mergeCell ref="B5:D5"/>
    <mergeCell ref="B33:E33"/>
    <mergeCell ref="A23:E23"/>
    <mergeCell ref="A24:E24"/>
    <mergeCell ref="A25:E25"/>
    <mergeCell ref="B32:E32"/>
    <mergeCell ref="A26:E26"/>
    <mergeCell ref="B28:E29"/>
    <mergeCell ref="B30:E31"/>
    <mergeCell ref="A28:A29"/>
    <mergeCell ref="A30:A31"/>
  </mergeCells>
  <phoneticPr fontId="6" type="noConversion"/>
  <pageMargins left="0.62992125984251968" right="0.43307086614173229" top="0.6692913385826772" bottom="0.39370078740157483" header="0.39370078740157483" footer="0.39370078740157483"/>
  <pageSetup paperSize="9" firstPageNumber="5" orientation="portrait" useFirstPageNumber="1" r:id="rId1"/>
  <headerFooter alignWithMargins="0">
    <oddFooter>&amp;C&amp;"標楷體,標準"&amp;P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2"/>
  <sheetViews>
    <sheetView topLeftCell="A13" zoomScale="70" zoomScaleNormal="100" workbookViewId="0">
      <selection activeCell="C10" sqref="C10"/>
    </sheetView>
  </sheetViews>
  <sheetFormatPr defaultRowHeight="16.5"/>
  <cols>
    <col min="1" max="1" width="42.75" customWidth="1"/>
    <col min="2" max="2" width="22.125" customWidth="1"/>
    <col min="3" max="3" width="23.125" customWidth="1"/>
    <col min="4" max="4" width="29" customWidth="1"/>
    <col min="5" max="5" width="8.875" customWidth="1"/>
  </cols>
  <sheetData>
    <row r="1" spans="1:3" ht="11.25" customHeight="1">
      <c r="A1" s="92"/>
      <c r="B1" s="87"/>
      <c r="C1" s="87"/>
    </row>
    <row r="2" spans="1:3" ht="25.5" customHeight="1">
      <c r="A2" s="466" t="s">
        <v>217</v>
      </c>
      <c r="B2" s="466"/>
      <c r="C2" s="466"/>
    </row>
    <row r="3" spans="1:3" ht="25.5" customHeight="1">
      <c r="A3" s="466" t="s">
        <v>218</v>
      </c>
      <c r="B3" s="466"/>
      <c r="C3" s="466"/>
    </row>
    <row r="4" spans="1:3" ht="25.5" customHeight="1">
      <c r="A4" s="467" t="s">
        <v>32</v>
      </c>
      <c r="B4" s="467"/>
      <c r="C4" s="467"/>
    </row>
    <row r="5" spans="1:3" ht="27" customHeight="1">
      <c r="A5" s="484" t="s">
        <v>462</v>
      </c>
      <c r="B5" s="485"/>
      <c r="C5" s="88" t="s">
        <v>33</v>
      </c>
    </row>
    <row r="6" spans="1:3" s="35" customFormat="1" ht="3" customHeight="1" thickBot="1">
      <c r="A6" s="319"/>
      <c r="B6" s="320"/>
      <c r="C6" s="106"/>
    </row>
    <row r="7" spans="1:3" ht="23.45" customHeight="1">
      <c r="A7" s="351" t="s">
        <v>553</v>
      </c>
      <c r="B7" s="381" t="s">
        <v>554</v>
      </c>
      <c r="C7" s="431" t="s">
        <v>555</v>
      </c>
    </row>
    <row r="8" spans="1:3" s="38" customFormat="1" ht="42.95" customHeight="1">
      <c r="A8" s="40" t="s">
        <v>34</v>
      </c>
      <c r="B8" s="37"/>
      <c r="C8" s="94"/>
    </row>
    <row r="9" spans="1:3" ht="42.95" customHeight="1">
      <c r="A9" s="102" t="s">
        <v>137</v>
      </c>
      <c r="B9" s="17">
        <f>平衡表!H38</f>
        <v>56690</v>
      </c>
      <c r="C9" s="27"/>
    </row>
    <row r="10" spans="1:3" ht="42.95" customHeight="1">
      <c r="A10" s="102" t="s">
        <v>138</v>
      </c>
      <c r="B10" s="17">
        <f>B11+B12</f>
        <v>283663</v>
      </c>
      <c r="C10" s="27"/>
    </row>
    <row r="11" spans="1:3" ht="42.95" customHeight="1">
      <c r="A11" s="102" t="s">
        <v>422</v>
      </c>
      <c r="B11" s="17">
        <f>-(平衡表!H13+平衡表!H18)</f>
        <v>303296</v>
      </c>
      <c r="C11" s="27"/>
    </row>
    <row r="12" spans="1:3" ht="42.95" customHeight="1">
      <c r="A12" s="192" t="s">
        <v>371</v>
      </c>
      <c r="B12" s="52">
        <f>平衡表!H26</f>
        <v>-19633</v>
      </c>
      <c r="C12" s="27"/>
    </row>
    <row r="13" spans="1:3" s="38" customFormat="1" ht="42.95" customHeight="1">
      <c r="A13" s="45" t="s">
        <v>139</v>
      </c>
      <c r="B13" s="194">
        <f>B10+B9</f>
        <v>340353</v>
      </c>
      <c r="C13" s="95"/>
    </row>
    <row r="14" spans="1:3" s="38" customFormat="1" ht="42.95" customHeight="1">
      <c r="A14" s="45" t="s">
        <v>35</v>
      </c>
      <c r="B14" s="195"/>
      <c r="C14" s="95"/>
    </row>
    <row r="15" spans="1:3" ht="42.95" customHeight="1">
      <c r="A15" s="193" t="s">
        <v>368</v>
      </c>
      <c r="B15" s="52">
        <f>平衡表!H32-B17</f>
        <v>20685</v>
      </c>
      <c r="C15" s="27"/>
    </row>
    <row r="16" spans="1:3" s="38" customFormat="1" ht="42.95" customHeight="1">
      <c r="A16" s="178" t="s">
        <v>369</v>
      </c>
      <c r="B16" s="332">
        <f>-平衡表!H21</f>
        <v>-1152</v>
      </c>
      <c r="C16" s="95"/>
    </row>
    <row r="17" spans="1:3" ht="42.95" customHeight="1">
      <c r="A17" s="178" t="s">
        <v>203</v>
      </c>
      <c r="B17" s="52">
        <v>-4157</v>
      </c>
      <c r="C17" s="27"/>
    </row>
    <row r="18" spans="1:3" s="38" customFormat="1" ht="42.95" customHeight="1">
      <c r="A18" s="45" t="s">
        <v>140</v>
      </c>
      <c r="B18" s="194">
        <f>SUM(B15:B17)</f>
        <v>15376</v>
      </c>
      <c r="C18" s="97"/>
    </row>
    <row r="19" spans="1:3" s="38" customFormat="1" ht="42.95" customHeight="1">
      <c r="A19" s="96" t="s">
        <v>36</v>
      </c>
      <c r="B19" s="39">
        <f>B13+B18</f>
        <v>355729</v>
      </c>
      <c r="C19" s="98"/>
    </row>
    <row r="20" spans="1:3" s="38" customFormat="1" ht="42.95" customHeight="1">
      <c r="A20" s="96" t="s">
        <v>37</v>
      </c>
      <c r="B20" s="39">
        <f>平衡表!G11</f>
        <v>1933444</v>
      </c>
      <c r="C20" s="95"/>
    </row>
    <row r="21" spans="1:3" s="38" customFormat="1" ht="42.95" customHeight="1" thickBot="1">
      <c r="A21" s="42" t="s">
        <v>38</v>
      </c>
      <c r="B21" s="99">
        <f>B20+B19</f>
        <v>2289173</v>
      </c>
      <c r="C21" s="100"/>
    </row>
    <row r="22" spans="1:3" ht="30" customHeight="1"/>
  </sheetData>
  <mergeCells count="4">
    <mergeCell ref="A4:C4"/>
    <mergeCell ref="A3:C3"/>
    <mergeCell ref="A2:C2"/>
    <mergeCell ref="A5:B5"/>
  </mergeCells>
  <phoneticPr fontId="6" type="noConversion"/>
  <pageMargins left="0.62992125984251968" right="0.43307086614173229" top="0.6692913385826772" bottom="0.59055118110236227" header="0.39370078740157483" footer="0.47244094488188981"/>
  <pageSetup paperSize="9" firstPageNumber="7" orientation="portrait" useFirstPageNumber="1" r:id="rId1"/>
  <headerFooter alignWithMargins="0">
    <oddFooter>&amp;C&amp;"標楷體,標準"&amp;P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28</vt:i4>
      </vt:variant>
      <vt:variant>
        <vt:lpstr>具名範圍</vt:lpstr>
      </vt:variant>
      <vt:variant>
        <vt:i4>7</vt:i4>
      </vt:variant>
    </vt:vector>
  </HeadingPairs>
  <TitlesOfParts>
    <vt:vector size="35" baseType="lpstr">
      <vt:lpstr>封面</vt:lpstr>
      <vt:lpstr>封面 (法定預算)</vt:lpstr>
      <vt:lpstr>封底</vt:lpstr>
      <vt:lpstr>目錄</vt:lpstr>
      <vt:lpstr>業務計畫及說明</vt:lpstr>
      <vt:lpstr>預算總表說明 </vt:lpstr>
      <vt:lpstr>主要表</vt:lpstr>
      <vt:lpstr>資金用途</vt:lpstr>
      <vt:lpstr>現金流量</vt:lpstr>
      <vt:lpstr>本頁空白8</vt:lpstr>
      <vt:lpstr>明細表</vt:lpstr>
      <vt:lpstr>基金來源</vt:lpstr>
      <vt:lpstr>學產房地管理</vt:lpstr>
      <vt:lpstr>獎助教育支出</vt:lpstr>
      <vt:lpstr>基金用途(一般)</vt:lpstr>
      <vt:lpstr>本頁空白18</vt:lpstr>
      <vt:lpstr>四附表</vt:lpstr>
      <vt:lpstr>單位成本分析表</vt:lpstr>
      <vt:lpstr>本頁空白20</vt:lpstr>
      <vt:lpstr>五參考表</vt:lpstr>
      <vt:lpstr>平衡表</vt:lpstr>
      <vt:lpstr>主要業務</vt:lpstr>
      <vt:lpstr>員工人數</vt:lpstr>
      <vt:lpstr>用人費用彙計</vt:lpstr>
      <vt:lpstr>各項費用彙計</vt:lpstr>
      <vt:lpstr>六附錄</vt:lpstr>
      <vt:lpstr>固定項目明細</vt:lpstr>
      <vt:lpstr>本頁空白30</vt:lpstr>
      <vt:lpstr>'預算總表說明 '!Print_Area</vt:lpstr>
      <vt:lpstr>主要業務!Print_Titles</vt:lpstr>
      <vt:lpstr>用人費用彙計!Print_Titles</vt:lpstr>
      <vt:lpstr>各項費用彙計!Print_Titles</vt:lpstr>
      <vt:lpstr>'預算總表說明 '!Print_Titles</vt:lpstr>
      <vt:lpstr>獎助教育支出!Print_Titles</vt:lpstr>
      <vt:lpstr>學產房地管理!Print_Titles</vt:lpstr>
    </vt:vector>
  </TitlesOfParts>
  <Company>教育部中部辦公室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會計科</dc:creator>
  <cp:lastModifiedBy>鄭諺澧</cp:lastModifiedBy>
  <cp:lastPrinted>2008-08-12T01:49:06Z</cp:lastPrinted>
  <dcterms:created xsi:type="dcterms:W3CDTF">2002-06-12T01:38:21Z</dcterms:created>
  <dcterms:modified xsi:type="dcterms:W3CDTF">2022-03-25T09:31:29Z</dcterms:modified>
</cp:coreProperties>
</file>